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wphi\NDC Dropbox\mapdata\Turlock City 2021\kit\Official Adjusted Data\"/>
    </mc:Choice>
  </mc:AlternateContent>
  <xr:revisionPtr revIDLastSave="0" documentId="13_ncr:1_{BB82A1F7-E453-4BE1-BC5A-EE1FA1EEDA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tructions" sheetId="4" r:id="rId1"/>
    <sheet name="Assignments" sheetId="1" r:id="rId2"/>
    <sheet name="Results" sheetId="2" r:id="rId3"/>
  </sheets>
  <definedNames>
    <definedName name="Pop_Units">Assignments!$B$5:$D$5</definedName>
    <definedName name="_xlnm.Print_Area" localSheetId="1">Assignments!$B$4:$P$94</definedName>
    <definedName name="_xlnm.Print_Titles" localSheetId="1">Assignments!$5:$5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5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6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 l="1"/>
  <c r="P6" i="1"/>
  <c r="P7" i="1"/>
  <c r="P8" i="1"/>
  <c r="P9" i="1"/>
  <c r="P10" i="1"/>
  <c r="P11" i="1"/>
  <c r="N11" i="2" l="1"/>
  <c r="N12" i="2"/>
  <c r="N13" i="2"/>
  <c r="N14" i="2"/>
  <c r="N16" i="2"/>
  <c r="N17" i="2"/>
  <c r="N18" i="2"/>
  <c r="N20" i="2"/>
  <c r="N21" i="2"/>
  <c r="N22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P95" i="1"/>
  <c r="F8" i="2"/>
  <c r="E8" i="2"/>
  <c r="D8" i="2"/>
  <c r="C8" i="2"/>
  <c r="C97" i="1"/>
  <c r="H8" i="2" s="1"/>
  <c r="G1" i="2" s="1"/>
  <c r="D97" i="1"/>
  <c r="E97" i="1"/>
  <c r="F97" i="1"/>
  <c r="G97" i="1"/>
  <c r="H97" i="1"/>
  <c r="I97" i="1"/>
  <c r="J97" i="1"/>
  <c r="K97" i="1"/>
  <c r="M97" i="1"/>
  <c r="N97" i="1"/>
  <c r="O97" i="1"/>
  <c r="I21" i="2" l="1"/>
  <c r="L18" i="2"/>
  <c r="L16" i="2"/>
  <c r="L17" i="2"/>
  <c r="L14" i="2"/>
  <c r="K14" i="2"/>
  <c r="J20" i="2"/>
  <c r="J12" i="2"/>
  <c r="J21" i="2"/>
  <c r="L20" i="2"/>
  <c r="I18" i="2"/>
  <c r="L11" i="2"/>
  <c r="L12" i="2"/>
  <c r="I22" i="2"/>
  <c r="I14" i="2"/>
  <c r="K12" i="2"/>
  <c r="L21" i="2"/>
  <c r="K18" i="2"/>
  <c r="L13" i="2"/>
  <c r="I12" i="2"/>
  <c r="I20" i="2"/>
  <c r="K21" i="2"/>
  <c r="G15" i="2"/>
  <c r="K13" i="2"/>
  <c r="J11" i="2"/>
  <c r="J16" i="2"/>
  <c r="J22" i="2"/>
  <c r="G19" i="2"/>
  <c r="K17" i="2"/>
  <c r="I16" i="2"/>
  <c r="G12" i="2"/>
  <c r="G11" i="2"/>
  <c r="K22" i="2"/>
  <c r="K20" i="2"/>
  <c r="J17" i="2"/>
  <c r="G14" i="2"/>
  <c r="G17" i="2"/>
  <c r="G16" i="2"/>
  <c r="G18" i="2"/>
  <c r="K16" i="2"/>
  <c r="L22" i="2"/>
  <c r="G13" i="2"/>
  <c r="I11" i="2"/>
  <c r="I17" i="2"/>
  <c r="J18" i="2"/>
  <c r="J13" i="2"/>
  <c r="I13" i="2"/>
  <c r="G20" i="2"/>
  <c r="G21" i="2"/>
  <c r="J14" i="2"/>
  <c r="K11" i="2"/>
  <c r="G10" i="2"/>
  <c r="G22" i="2"/>
  <c r="L97" i="1"/>
  <c r="P97" i="1"/>
  <c r="G8" i="2"/>
  <c r="M22" i="2" l="1"/>
  <c r="M17" i="2"/>
  <c r="M11" i="2"/>
  <c r="M14" i="2"/>
  <c r="M13" i="2"/>
  <c r="M16" i="2"/>
  <c r="M12" i="2"/>
  <c r="M21" i="2"/>
  <c r="M18" i="2"/>
  <c r="M20" i="2"/>
  <c r="K7" i="2" l="1"/>
  <c r="L7" i="2"/>
  <c r="H2" i="1" l="1"/>
  <c r="K2" i="1"/>
  <c r="E9" i="2" l="1"/>
  <c r="F9" i="2"/>
  <c r="J7" i="2"/>
  <c r="I7" i="2"/>
  <c r="L9" i="2" l="1"/>
  <c r="L2" i="1"/>
  <c r="K9" i="2"/>
  <c r="I2" i="1"/>
  <c r="B2" i="1" l="1"/>
  <c r="E2" i="1"/>
  <c r="C9" i="2" l="1"/>
  <c r="D9" i="2"/>
  <c r="H9" i="2" l="1"/>
  <c r="N9" i="2" s="1"/>
  <c r="F2" i="1"/>
  <c r="J9" i="2"/>
  <c r="I9" i="2"/>
  <c r="C2" i="1"/>
</calcChain>
</file>

<file path=xl/sharedStrings.xml><?xml version="1.0" encoding="utf-8"?>
<sst xmlns="http://schemas.openxmlformats.org/spreadsheetml/2006/main" count="74" uniqueCount="56">
  <si>
    <t>Sums by District Assigned</t>
  </si>
  <si>
    <t>Unassigned</t>
  </si>
  <si>
    <t>Total</t>
  </si>
  <si>
    <t>Instructions for Use</t>
  </si>
  <si>
    <t>You can use the spreadsheet data in the "Assignments" worksheet in either of two ways:</t>
  </si>
  <si>
    <t xml:space="preserve"> - OR -</t>
  </si>
  <si>
    <t xml:space="preserve">will automatically update as you make each assignment. </t>
  </si>
  <si>
    <t>Note:</t>
  </si>
  <si>
    <t>To minimize any chance of error or inadvertantly changed data, the spreadsheets are locked.</t>
  </si>
  <si>
    <t xml:space="preserve">You may only enter data in the cells colored in with </t>
  </si>
  <si>
    <t>yellow</t>
  </si>
  <si>
    <t>fill.</t>
  </si>
  <si>
    <t>Submission:</t>
  </si>
  <si>
    <t>Tot. Pop.</t>
  </si>
  <si>
    <t>Total Population</t>
  </si>
  <si>
    <t>Total CVAP</t>
  </si>
  <si>
    <t>Asian-American</t>
  </si>
  <si>
    <t>Citizen Voting Age Population</t>
  </si>
  <si>
    <t xml:space="preserve"> Hisp</t>
  </si>
  <si>
    <t xml:space="preserve"> NH Wht</t>
  </si>
  <si>
    <t xml:space="preserve"> NH Asn</t>
  </si>
  <si>
    <t>Category</t>
  </si>
  <si>
    <t>Group</t>
  </si>
  <si>
    <t>Counts</t>
  </si>
  <si>
    <t>Deviation from Ideal</t>
  </si>
  <si>
    <t>Percentages</t>
  </si>
  <si>
    <t>Ideal population:</t>
  </si>
  <si>
    <t>Total Reg.</t>
  </si>
  <si>
    <t>Total Voters</t>
  </si>
  <si>
    <t>Latino</t>
  </si>
  <si>
    <t>D2:</t>
  </si>
  <si>
    <t>D1:</t>
  </si>
  <si>
    <t>D3:</t>
  </si>
  <si>
    <t>D4:</t>
  </si>
  <si>
    <t>Submitter's Comments about the plan:</t>
  </si>
  <si>
    <t>Quick Reference: Total Population &amp; Deviation from Ideal by district</t>
  </si>
  <si>
    <t>Pop</t>
  </si>
  <si>
    <t>Unit</t>
  </si>
  <si>
    <t>I think this map makes sense because . . . .</t>
  </si>
  <si>
    <t>NH Blk</t>
  </si>
  <si>
    <t>Other</t>
  </si>
  <si>
    <t>a given population unit. Then check the results of your assignments on the "Results" worksheet tab, which</t>
  </si>
  <si>
    <t>2) On the "Assignments" worksheet tab, enter the number for the district where you wish to assign</t>
  </si>
  <si>
    <t>Nov. 2020 Registration</t>
  </si>
  <si>
    <t>Nov. 2020 Voters</t>
  </si>
  <si>
    <t>(1-4)</t>
  </si>
  <si>
    <t>District</t>
  </si>
  <si>
    <t>White</t>
  </si>
  <si>
    <t>Black</t>
  </si>
  <si>
    <t>Asian</t>
  </si>
  <si>
    <t>1) Use it as a reference to identify data for population units and add the figures up by hand.</t>
  </si>
  <si>
    <t>2020 Census</t>
  </si>
  <si>
    <t>When complete, please email this file to LSchimmelfennig@turlock.ca.us.</t>
  </si>
  <si>
    <t>City of Turlock 2021 Public Participation Kit</t>
  </si>
  <si>
    <t>Enter your name here</t>
  </si>
  <si>
    <t>Citizen
Voting Age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</si>
</sst>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3" fontId="5" fillId="0" borderId="27" xfId="0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31" xfId="1" applyNumberFormat="1" applyFont="1" applyBorder="1" applyAlignment="1">
      <alignment horizontal="center" wrapText="1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0" fontId="9" fillId="0" borderId="22" xfId="0" applyFont="1" applyBorder="1" applyProtection="1">
      <protection locked="0"/>
    </xf>
    <xf numFmtId="0" fontId="9" fillId="0" borderId="17" xfId="0" applyFont="1" applyBorder="1" applyProtection="1">
      <protection locked="0"/>
    </xf>
    <xf numFmtId="0" fontId="9" fillId="0" borderId="18" xfId="0" applyFont="1" applyBorder="1" applyProtection="1">
      <protection locked="0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0" fontId="5" fillId="0" borderId="32" xfId="0" applyFont="1" applyBorder="1" applyAlignment="1"/>
    <xf numFmtId="0" fontId="5" fillId="0" borderId="3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/>
  </sheetViews>
  <sheetFormatPr defaultColWidth="9.109375" defaultRowHeight="15.6" x14ac:dyDescent="0.3"/>
  <cols>
    <col min="1" max="5" width="9.109375" style="2"/>
    <col min="6" max="6" width="11.6640625" style="2" customWidth="1"/>
    <col min="7" max="16384" width="9.109375" style="2"/>
  </cols>
  <sheetData>
    <row r="1" spans="1:8" x14ac:dyDescent="0.3">
      <c r="A1" s="1" t="s">
        <v>3</v>
      </c>
    </row>
    <row r="3" spans="1:8" x14ac:dyDescent="0.3">
      <c r="A3" s="2" t="s">
        <v>4</v>
      </c>
    </row>
    <row r="5" spans="1:8" x14ac:dyDescent="0.3">
      <c r="A5" s="2" t="s">
        <v>50</v>
      </c>
    </row>
    <row r="6" spans="1:8" x14ac:dyDescent="0.3">
      <c r="A6" s="2" t="s">
        <v>5</v>
      </c>
    </row>
    <row r="7" spans="1:8" x14ac:dyDescent="0.3">
      <c r="A7" s="2" t="s">
        <v>42</v>
      </c>
    </row>
    <row r="8" spans="1:8" x14ac:dyDescent="0.3">
      <c r="B8" s="2" t="s">
        <v>41</v>
      </c>
    </row>
    <row r="9" spans="1:8" x14ac:dyDescent="0.3">
      <c r="B9" s="2" t="s">
        <v>6</v>
      </c>
    </row>
    <row r="11" spans="1:8" x14ac:dyDescent="0.3">
      <c r="A11" s="1" t="s">
        <v>7</v>
      </c>
      <c r="B11" s="2" t="s">
        <v>8</v>
      </c>
    </row>
    <row r="12" spans="1:8" x14ac:dyDescent="0.3">
      <c r="B12" s="2" t="s">
        <v>9</v>
      </c>
      <c r="G12" s="3" t="s">
        <v>10</v>
      </c>
      <c r="H12" s="2" t="s">
        <v>11</v>
      </c>
    </row>
    <row r="14" spans="1:8" x14ac:dyDescent="0.3">
      <c r="A14" s="1" t="s">
        <v>12</v>
      </c>
    </row>
    <row r="15" spans="1:8" x14ac:dyDescent="0.3">
      <c r="B15" s="2" t="s">
        <v>52</v>
      </c>
    </row>
  </sheetData>
  <sheetProtection sheet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7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88671875" defaultRowHeight="12" x14ac:dyDescent="0.25"/>
  <cols>
    <col min="1" max="1" width="6.109375" style="36" bestFit="1" customWidth="1"/>
    <col min="2" max="2" width="6.5546875" style="36" bestFit="1" customWidth="1"/>
    <col min="3" max="3" width="12.44140625" style="36" bestFit="1" customWidth="1"/>
    <col min="4" max="4" width="7.88671875" style="36" bestFit="1" customWidth="1"/>
    <col min="5" max="5" width="6.5546875" style="36" bestFit="1" customWidth="1"/>
    <col min="6" max="6" width="7.109375" style="36" bestFit="1" customWidth="1"/>
    <col min="7" max="7" width="6.5546875" style="36" bestFit="1" customWidth="1"/>
    <col min="8" max="8" width="6.33203125" style="42" customWidth="1"/>
    <col min="9" max="9" width="7.109375" style="36" bestFit="1" customWidth="1"/>
    <col min="10" max="11" width="6.33203125" style="36" customWidth="1"/>
    <col min="12" max="12" width="7.109375" style="36" bestFit="1" customWidth="1"/>
    <col min="13" max="14" width="6.33203125" style="36" customWidth="1"/>
    <col min="15" max="15" width="7.109375" style="36" bestFit="1" customWidth="1"/>
    <col min="16" max="16" width="6.33203125" style="36" customWidth="1"/>
    <col min="17" max="17" width="6.88671875" style="5"/>
    <col min="18" max="18" width="3.44140625" style="5" bestFit="1" customWidth="1"/>
    <col min="19" max="20" width="6.5546875" style="5" customWidth="1"/>
    <col min="21" max="21" width="3.5546875" style="5" customWidth="1"/>
    <col min="22" max="23" width="6.5546875" style="5" customWidth="1"/>
    <col min="24" max="24" width="3.5546875" style="5" customWidth="1"/>
    <col min="25" max="26" width="6.5546875" style="5" customWidth="1"/>
    <col min="27" max="27" width="3.5546875" style="5" customWidth="1"/>
    <col min="28" max="29" width="6.5546875" style="5" customWidth="1"/>
    <col min="30" max="16384" width="6.88671875" style="5"/>
  </cols>
  <sheetData>
    <row r="1" spans="1:16" ht="12.6" customHeight="1" thickBot="1" x14ac:dyDescent="0.3">
      <c r="A1" s="78" t="s">
        <v>35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5"/>
      <c r="N1" s="5"/>
      <c r="O1" s="5"/>
      <c r="P1" s="5"/>
    </row>
    <row r="2" spans="1:16" ht="12.6" thickBot="1" x14ac:dyDescent="0.3">
      <c r="A2" s="39" t="s">
        <v>31</v>
      </c>
      <c r="B2" s="37">
        <f>Results!$C$8</f>
        <v>0</v>
      </c>
      <c r="C2" s="37">
        <f>Results!$C$9</f>
        <v>-18234.25</v>
      </c>
      <c r="D2" s="39" t="s">
        <v>30</v>
      </c>
      <c r="E2" s="37">
        <f>Results!$D$8</f>
        <v>0</v>
      </c>
      <c r="F2" s="37">
        <f>Results!$D$9</f>
        <v>-18234.25</v>
      </c>
      <c r="G2" s="39" t="s">
        <v>32</v>
      </c>
      <c r="H2" s="37">
        <f>Results!$E$8</f>
        <v>0</v>
      </c>
      <c r="I2" s="37">
        <f>Results!$E$9</f>
        <v>-18234.25</v>
      </c>
      <c r="J2" s="39" t="s">
        <v>33</v>
      </c>
      <c r="K2" s="37">
        <f>Results!$F$8</f>
        <v>0</v>
      </c>
      <c r="L2" s="38">
        <f>Results!$F$9</f>
        <v>-18234.25</v>
      </c>
      <c r="M2" s="5"/>
      <c r="N2" s="5"/>
      <c r="O2" s="5"/>
      <c r="P2" s="5"/>
    </row>
    <row r="3" spans="1:16" x14ac:dyDescent="0.25">
      <c r="H3" s="36"/>
    </row>
    <row r="4" spans="1:16" ht="13.5" customHeight="1" x14ac:dyDescent="0.25">
      <c r="A4" s="51" t="s">
        <v>46</v>
      </c>
      <c r="B4" s="62" t="s">
        <v>36</v>
      </c>
      <c r="C4" s="73" t="s">
        <v>14</v>
      </c>
      <c r="D4" s="74" t="s">
        <v>17</v>
      </c>
      <c r="E4" s="75"/>
      <c r="F4" s="75"/>
      <c r="G4" s="75"/>
      <c r="H4" s="76"/>
      <c r="I4" s="75" t="s">
        <v>43</v>
      </c>
      <c r="J4" s="75"/>
      <c r="K4" s="75"/>
      <c r="L4" s="76"/>
      <c r="M4" s="74" t="s">
        <v>44</v>
      </c>
      <c r="N4" s="75"/>
      <c r="O4" s="75"/>
      <c r="P4" s="77"/>
    </row>
    <row r="5" spans="1:16" s="4" customFormat="1" x14ac:dyDescent="0.25">
      <c r="A5" s="58" t="s">
        <v>45</v>
      </c>
      <c r="B5" s="59" t="s">
        <v>37</v>
      </c>
      <c r="C5" s="63" t="s">
        <v>13</v>
      </c>
      <c r="D5" s="65" t="s">
        <v>2</v>
      </c>
      <c r="E5" s="60" t="s">
        <v>29</v>
      </c>
      <c r="F5" s="60" t="s">
        <v>47</v>
      </c>
      <c r="G5" s="60" t="s">
        <v>48</v>
      </c>
      <c r="H5" s="64" t="s">
        <v>49</v>
      </c>
      <c r="I5" s="60" t="s">
        <v>2</v>
      </c>
      <c r="J5" s="60" t="s">
        <v>29</v>
      </c>
      <c r="K5" s="61" t="s">
        <v>49</v>
      </c>
      <c r="L5" s="61" t="s">
        <v>40</v>
      </c>
      <c r="M5" s="58" t="s">
        <v>2</v>
      </c>
      <c r="N5" s="61" t="s">
        <v>29</v>
      </c>
      <c r="O5" s="61" t="s">
        <v>49</v>
      </c>
      <c r="P5" s="66" t="s">
        <v>40</v>
      </c>
    </row>
    <row r="6" spans="1:16" x14ac:dyDescent="0.25">
      <c r="A6" s="52"/>
      <c r="B6" s="40">
        <v>1</v>
      </c>
      <c r="C6" s="55">
        <v>38</v>
      </c>
      <c r="D6" s="55">
        <v>30.999378</v>
      </c>
      <c r="E6" s="40">
        <v>4.4520429999999998</v>
      </c>
      <c r="F6" s="40">
        <v>21.032330000000002</v>
      </c>
      <c r="G6" s="40">
        <v>5.125394</v>
      </c>
      <c r="H6" s="56">
        <v>0</v>
      </c>
      <c r="I6" s="40">
        <v>3</v>
      </c>
      <c r="J6" s="40">
        <v>2</v>
      </c>
      <c r="K6" s="41">
        <v>0</v>
      </c>
      <c r="L6" s="53">
        <f>I6-J6-K6</f>
        <v>1</v>
      </c>
      <c r="M6" s="57">
        <v>3</v>
      </c>
      <c r="N6" s="41">
        <v>2</v>
      </c>
      <c r="O6" s="41">
        <v>0</v>
      </c>
      <c r="P6" s="53">
        <f>M6-N6-O6</f>
        <v>1</v>
      </c>
    </row>
    <row r="7" spans="1:16" x14ac:dyDescent="0.25">
      <c r="A7" s="54"/>
      <c r="B7" s="40">
        <v>2</v>
      </c>
      <c r="C7" s="55">
        <v>1495</v>
      </c>
      <c r="D7" s="55">
        <v>1157.171231</v>
      </c>
      <c r="E7" s="40">
        <v>254.65683799999999</v>
      </c>
      <c r="F7" s="40">
        <v>505.82753300000002</v>
      </c>
      <c r="G7" s="40">
        <v>47.837012000000001</v>
      </c>
      <c r="H7" s="56">
        <v>300.29939000000002</v>
      </c>
      <c r="I7" s="40">
        <v>898</v>
      </c>
      <c r="J7" s="40">
        <v>240</v>
      </c>
      <c r="K7" s="41">
        <v>162</v>
      </c>
      <c r="L7" s="53">
        <f t="shared" ref="L7:L70" si="0">I7-J7-K7</f>
        <v>496</v>
      </c>
      <c r="M7" s="57">
        <v>742</v>
      </c>
      <c r="N7" s="41">
        <v>189</v>
      </c>
      <c r="O7" s="41">
        <v>127</v>
      </c>
      <c r="P7" s="53">
        <f t="shared" ref="P7:P94" si="1">M7-N7-O7</f>
        <v>426</v>
      </c>
    </row>
    <row r="8" spans="1:16" x14ac:dyDescent="0.25">
      <c r="A8" s="54"/>
      <c r="B8" s="40">
        <v>3</v>
      </c>
      <c r="C8" s="55">
        <v>1130</v>
      </c>
      <c r="D8" s="55">
        <v>789.41792599999997</v>
      </c>
      <c r="E8" s="40">
        <v>251.095212</v>
      </c>
      <c r="F8" s="40">
        <v>363.85929700000003</v>
      </c>
      <c r="G8" s="40">
        <v>34.169293000000003</v>
      </c>
      <c r="H8" s="56">
        <v>132.690427</v>
      </c>
      <c r="I8" s="40">
        <v>556</v>
      </c>
      <c r="J8" s="40">
        <v>202</v>
      </c>
      <c r="K8" s="41">
        <v>62</v>
      </c>
      <c r="L8" s="53">
        <f t="shared" si="0"/>
        <v>292</v>
      </c>
      <c r="M8" s="57">
        <v>468</v>
      </c>
      <c r="N8" s="41">
        <v>159</v>
      </c>
      <c r="O8" s="41">
        <v>56</v>
      </c>
      <c r="P8" s="53">
        <f t="shared" si="1"/>
        <v>253</v>
      </c>
    </row>
    <row r="9" spans="1:16" x14ac:dyDescent="0.25">
      <c r="A9" s="54"/>
      <c r="B9" s="40">
        <v>4</v>
      </c>
      <c r="C9" s="55">
        <v>800</v>
      </c>
      <c r="D9" s="55">
        <v>590.76846399999999</v>
      </c>
      <c r="E9" s="40">
        <v>113.096299</v>
      </c>
      <c r="F9" s="40">
        <v>276.47809100000001</v>
      </c>
      <c r="G9" s="40">
        <v>35.833418999999999</v>
      </c>
      <c r="H9" s="56">
        <v>133.340428</v>
      </c>
      <c r="I9" s="40">
        <v>483</v>
      </c>
      <c r="J9" s="40">
        <v>120</v>
      </c>
      <c r="K9" s="41">
        <v>79</v>
      </c>
      <c r="L9" s="53">
        <f t="shared" si="0"/>
        <v>284</v>
      </c>
      <c r="M9" s="57">
        <v>402</v>
      </c>
      <c r="N9" s="41">
        <v>101</v>
      </c>
      <c r="O9" s="41">
        <v>68</v>
      </c>
      <c r="P9" s="53">
        <f t="shared" si="1"/>
        <v>233</v>
      </c>
    </row>
    <row r="10" spans="1:16" x14ac:dyDescent="0.25">
      <c r="A10" s="52"/>
      <c r="B10" s="40">
        <v>5</v>
      </c>
      <c r="C10" s="55">
        <v>1166</v>
      </c>
      <c r="D10" s="55">
        <v>951.59198500000002</v>
      </c>
      <c r="E10" s="40">
        <v>170.864912</v>
      </c>
      <c r="F10" s="40">
        <v>591.71478100000002</v>
      </c>
      <c r="G10" s="40">
        <v>40.952478999999997</v>
      </c>
      <c r="H10" s="56">
        <v>115.260367</v>
      </c>
      <c r="I10" s="40">
        <v>689</v>
      </c>
      <c r="J10" s="40">
        <v>167</v>
      </c>
      <c r="K10" s="41">
        <v>71</v>
      </c>
      <c r="L10" s="53">
        <f t="shared" si="0"/>
        <v>451</v>
      </c>
      <c r="M10" s="57">
        <v>550</v>
      </c>
      <c r="N10" s="41">
        <v>128</v>
      </c>
      <c r="O10" s="41">
        <v>53</v>
      </c>
      <c r="P10" s="53">
        <f t="shared" si="1"/>
        <v>369</v>
      </c>
    </row>
    <row r="11" spans="1:16" x14ac:dyDescent="0.25">
      <c r="A11" s="54"/>
      <c r="B11" s="40">
        <v>6</v>
      </c>
      <c r="C11" s="55">
        <v>1023</v>
      </c>
      <c r="D11" s="55">
        <v>840.04201899999998</v>
      </c>
      <c r="E11" s="40">
        <v>130.13953000000001</v>
      </c>
      <c r="F11" s="40">
        <v>530.09628299999997</v>
      </c>
      <c r="G11" s="40">
        <v>44.741478999999998</v>
      </c>
      <c r="H11" s="56">
        <v>99.898674999999997</v>
      </c>
      <c r="I11" s="40">
        <v>600</v>
      </c>
      <c r="J11" s="40">
        <v>135</v>
      </c>
      <c r="K11" s="41">
        <v>40</v>
      </c>
      <c r="L11" s="53">
        <f t="shared" si="0"/>
        <v>425</v>
      </c>
      <c r="M11" s="57">
        <v>503</v>
      </c>
      <c r="N11" s="41">
        <v>104</v>
      </c>
      <c r="O11" s="41">
        <v>33</v>
      </c>
      <c r="P11" s="53">
        <f t="shared" si="1"/>
        <v>366</v>
      </c>
    </row>
    <row r="12" spans="1:16" x14ac:dyDescent="0.25">
      <c r="A12" s="54"/>
      <c r="B12" s="40">
        <v>7</v>
      </c>
      <c r="C12" s="55">
        <v>1663</v>
      </c>
      <c r="D12" s="55">
        <v>1360.0083950000001</v>
      </c>
      <c r="E12" s="40">
        <v>300.695066</v>
      </c>
      <c r="F12" s="40">
        <v>780.99136899999996</v>
      </c>
      <c r="G12" s="40">
        <v>56.341121999999999</v>
      </c>
      <c r="H12" s="56">
        <v>108.510627</v>
      </c>
      <c r="I12" s="40">
        <v>1127</v>
      </c>
      <c r="J12" s="40">
        <v>310</v>
      </c>
      <c r="K12" s="41">
        <v>71</v>
      </c>
      <c r="L12" s="53">
        <f t="shared" si="0"/>
        <v>746</v>
      </c>
      <c r="M12" s="57">
        <v>945</v>
      </c>
      <c r="N12" s="41">
        <v>250</v>
      </c>
      <c r="O12" s="41">
        <v>57</v>
      </c>
      <c r="P12" s="53">
        <f t="shared" si="1"/>
        <v>638</v>
      </c>
    </row>
    <row r="13" spans="1:16" x14ac:dyDescent="0.25">
      <c r="A13" s="54"/>
      <c r="B13" s="40">
        <v>8</v>
      </c>
      <c r="C13" s="55">
        <v>882</v>
      </c>
      <c r="D13" s="55">
        <v>638.71887700000002</v>
      </c>
      <c r="E13" s="40">
        <v>131.028481</v>
      </c>
      <c r="F13" s="40">
        <v>424.39993099999998</v>
      </c>
      <c r="G13" s="40">
        <v>39.375</v>
      </c>
      <c r="H13" s="56">
        <v>43.915453999999997</v>
      </c>
      <c r="I13" s="40">
        <v>556</v>
      </c>
      <c r="J13" s="40">
        <v>142</v>
      </c>
      <c r="K13" s="41">
        <v>29</v>
      </c>
      <c r="L13" s="53">
        <f t="shared" si="0"/>
        <v>385</v>
      </c>
      <c r="M13" s="57">
        <v>458</v>
      </c>
      <c r="N13" s="41">
        <v>101</v>
      </c>
      <c r="O13" s="41">
        <v>21</v>
      </c>
      <c r="P13" s="53">
        <f t="shared" si="1"/>
        <v>336</v>
      </c>
    </row>
    <row r="14" spans="1:16" x14ac:dyDescent="0.25">
      <c r="A14" s="52"/>
      <c r="B14" s="40">
        <v>9</v>
      </c>
      <c r="C14" s="55">
        <v>901</v>
      </c>
      <c r="D14" s="55">
        <v>623.06003299999998</v>
      </c>
      <c r="E14" s="40">
        <v>138.07302200000001</v>
      </c>
      <c r="F14" s="40">
        <v>349.08675499999998</v>
      </c>
      <c r="G14" s="40">
        <v>44.625</v>
      </c>
      <c r="H14" s="56">
        <v>91.275255000000001</v>
      </c>
      <c r="I14" s="40">
        <v>457</v>
      </c>
      <c r="J14" s="40">
        <v>122</v>
      </c>
      <c r="K14" s="41">
        <v>37</v>
      </c>
      <c r="L14" s="53">
        <f t="shared" si="0"/>
        <v>298</v>
      </c>
      <c r="M14" s="57">
        <v>363</v>
      </c>
      <c r="N14" s="41">
        <v>88</v>
      </c>
      <c r="O14" s="41">
        <v>26</v>
      </c>
      <c r="P14" s="53">
        <f t="shared" si="1"/>
        <v>249</v>
      </c>
    </row>
    <row r="15" spans="1:16" x14ac:dyDescent="0.25">
      <c r="A15" s="54"/>
      <c r="B15" s="40">
        <v>10</v>
      </c>
      <c r="C15" s="55">
        <v>1197</v>
      </c>
      <c r="D15" s="55">
        <v>749.25925700000005</v>
      </c>
      <c r="E15" s="40">
        <v>181.98723699999999</v>
      </c>
      <c r="F15" s="40">
        <v>434.68921499999999</v>
      </c>
      <c r="G15" s="40">
        <v>43.272728999999998</v>
      </c>
      <c r="H15" s="56">
        <v>89.310081999999994</v>
      </c>
      <c r="I15" s="40">
        <v>769</v>
      </c>
      <c r="J15" s="40">
        <v>156</v>
      </c>
      <c r="K15" s="41">
        <v>67</v>
      </c>
      <c r="L15" s="53">
        <f t="shared" si="0"/>
        <v>546</v>
      </c>
      <c r="M15" s="57">
        <v>632</v>
      </c>
      <c r="N15" s="41">
        <v>117</v>
      </c>
      <c r="O15" s="41">
        <v>53</v>
      </c>
      <c r="P15" s="53">
        <f t="shared" si="1"/>
        <v>462</v>
      </c>
    </row>
    <row r="16" spans="1:16" x14ac:dyDescent="0.25">
      <c r="A16" s="54"/>
      <c r="B16" s="40">
        <v>11</v>
      </c>
      <c r="C16" s="55">
        <v>1201</v>
      </c>
      <c r="D16" s="55">
        <v>682.60620300000005</v>
      </c>
      <c r="E16" s="40">
        <v>123.715461</v>
      </c>
      <c r="F16" s="40">
        <v>356.20365800000002</v>
      </c>
      <c r="G16" s="40">
        <v>92.727277000000001</v>
      </c>
      <c r="H16" s="56">
        <v>109.95981500000001</v>
      </c>
      <c r="I16" s="40">
        <v>709</v>
      </c>
      <c r="J16" s="40">
        <v>142</v>
      </c>
      <c r="K16" s="41">
        <v>104</v>
      </c>
      <c r="L16" s="53">
        <f t="shared" si="0"/>
        <v>463</v>
      </c>
      <c r="M16" s="57">
        <v>602</v>
      </c>
      <c r="N16" s="41">
        <v>125</v>
      </c>
      <c r="O16" s="41">
        <v>84</v>
      </c>
      <c r="P16" s="53">
        <f t="shared" si="1"/>
        <v>393</v>
      </c>
    </row>
    <row r="17" spans="1:16" x14ac:dyDescent="0.25">
      <c r="A17" s="54"/>
      <c r="B17" s="40">
        <v>12</v>
      </c>
      <c r="C17" s="55">
        <v>846</v>
      </c>
      <c r="D17" s="55">
        <v>511.01755200000002</v>
      </c>
      <c r="E17" s="40">
        <v>98.769167999999993</v>
      </c>
      <c r="F17" s="40">
        <v>346.505989</v>
      </c>
      <c r="G17" s="40">
        <v>7.5</v>
      </c>
      <c r="H17" s="56">
        <v>56.365768000000003</v>
      </c>
      <c r="I17" s="40">
        <v>470</v>
      </c>
      <c r="J17" s="40">
        <v>95</v>
      </c>
      <c r="K17" s="41">
        <v>51</v>
      </c>
      <c r="L17" s="53">
        <f t="shared" si="0"/>
        <v>324</v>
      </c>
      <c r="M17" s="57">
        <v>403</v>
      </c>
      <c r="N17" s="41">
        <v>75</v>
      </c>
      <c r="O17" s="41">
        <v>43</v>
      </c>
      <c r="P17" s="53">
        <f t="shared" si="1"/>
        <v>285</v>
      </c>
    </row>
    <row r="18" spans="1:16" x14ac:dyDescent="0.25">
      <c r="A18" s="52"/>
      <c r="B18" s="40">
        <v>13</v>
      </c>
      <c r="C18" s="55">
        <v>20</v>
      </c>
      <c r="D18" s="55">
        <v>14.491421000000001</v>
      </c>
      <c r="E18" s="40">
        <v>5.9825569999999999</v>
      </c>
      <c r="F18" s="40">
        <v>8.5088629999999998</v>
      </c>
      <c r="G18" s="40">
        <v>0</v>
      </c>
      <c r="H18" s="56">
        <v>0</v>
      </c>
      <c r="I18" s="40">
        <v>0</v>
      </c>
      <c r="J18" s="40">
        <v>0</v>
      </c>
      <c r="K18" s="41">
        <v>0</v>
      </c>
      <c r="L18" s="53">
        <f t="shared" si="0"/>
        <v>0</v>
      </c>
      <c r="M18" s="57">
        <v>0</v>
      </c>
      <c r="N18" s="41">
        <v>0</v>
      </c>
      <c r="O18" s="41">
        <v>0</v>
      </c>
      <c r="P18" s="53">
        <f t="shared" si="1"/>
        <v>0</v>
      </c>
    </row>
    <row r="19" spans="1:16" x14ac:dyDescent="0.25">
      <c r="A19" s="54"/>
      <c r="B19" s="40">
        <v>14</v>
      </c>
      <c r="C19" s="55">
        <v>718</v>
      </c>
      <c r="D19" s="55">
        <v>516.53435899999999</v>
      </c>
      <c r="E19" s="40">
        <v>148.663479</v>
      </c>
      <c r="F19" s="40">
        <v>267.06769500000001</v>
      </c>
      <c r="G19" s="40">
        <v>9.1803329999999992</v>
      </c>
      <c r="H19" s="56">
        <v>91.622854000000004</v>
      </c>
      <c r="I19" s="40">
        <v>473</v>
      </c>
      <c r="J19" s="40">
        <v>141</v>
      </c>
      <c r="K19" s="41">
        <v>79</v>
      </c>
      <c r="L19" s="53">
        <f t="shared" si="0"/>
        <v>253</v>
      </c>
      <c r="M19" s="57">
        <v>387</v>
      </c>
      <c r="N19" s="41">
        <v>111</v>
      </c>
      <c r="O19" s="41">
        <v>62</v>
      </c>
      <c r="P19" s="53">
        <f t="shared" si="1"/>
        <v>214</v>
      </c>
    </row>
    <row r="20" spans="1:16" x14ac:dyDescent="0.25">
      <c r="A20" s="54"/>
      <c r="B20" s="40">
        <v>15</v>
      </c>
      <c r="C20" s="55">
        <v>1431</v>
      </c>
      <c r="D20" s="55">
        <v>1092.3427549999999</v>
      </c>
      <c r="E20" s="40">
        <v>322.41392500000001</v>
      </c>
      <c r="F20" s="40">
        <v>657.03380500000003</v>
      </c>
      <c r="G20" s="40">
        <v>32.131168000000002</v>
      </c>
      <c r="H20" s="56">
        <v>80.763848999999993</v>
      </c>
      <c r="I20" s="40">
        <v>865</v>
      </c>
      <c r="J20" s="40">
        <v>259</v>
      </c>
      <c r="K20" s="41">
        <v>85</v>
      </c>
      <c r="L20" s="53">
        <f t="shared" si="0"/>
        <v>521</v>
      </c>
      <c r="M20" s="57">
        <v>716</v>
      </c>
      <c r="N20" s="41">
        <v>209</v>
      </c>
      <c r="O20" s="41">
        <v>63</v>
      </c>
      <c r="P20" s="53">
        <f t="shared" si="1"/>
        <v>444</v>
      </c>
    </row>
    <row r="21" spans="1:16" x14ac:dyDescent="0.25">
      <c r="A21" s="54"/>
      <c r="B21" s="40">
        <v>16</v>
      </c>
      <c r="C21" s="55">
        <v>1190</v>
      </c>
      <c r="D21" s="55">
        <v>762.58124799999996</v>
      </c>
      <c r="E21" s="40">
        <v>145.25848099999999</v>
      </c>
      <c r="F21" s="40">
        <v>521.64161100000001</v>
      </c>
      <c r="G21" s="40">
        <v>24.565564999999999</v>
      </c>
      <c r="H21" s="56">
        <v>71.115594999999999</v>
      </c>
      <c r="I21" s="40">
        <v>622</v>
      </c>
      <c r="J21" s="40">
        <v>172</v>
      </c>
      <c r="K21" s="41">
        <v>17</v>
      </c>
      <c r="L21" s="53">
        <f t="shared" si="0"/>
        <v>433</v>
      </c>
      <c r="M21" s="57">
        <v>471</v>
      </c>
      <c r="N21" s="41">
        <v>121</v>
      </c>
      <c r="O21" s="41">
        <v>12</v>
      </c>
      <c r="P21" s="53">
        <f t="shared" si="1"/>
        <v>338</v>
      </c>
    </row>
    <row r="22" spans="1:16" x14ac:dyDescent="0.25">
      <c r="A22" s="52"/>
      <c r="B22" s="40">
        <v>17</v>
      </c>
      <c r="C22" s="55">
        <v>1498</v>
      </c>
      <c r="D22" s="55">
        <v>971.54147899999998</v>
      </c>
      <c r="E22" s="40">
        <v>302.66400900000002</v>
      </c>
      <c r="F22" s="40">
        <v>563.25681999999995</v>
      </c>
      <c r="G22" s="40">
        <v>39.122936000000003</v>
      </c>
      <c r="H22" s="56">
        <v>66.497699999999995</v>
      </c>
      <c r="I22" s="40">
        <v>358</v>
      </c>
      <c r="J22" s="40">
        <v>110</v>
      </c>
      <c r="K22" s="41">
        <v>10</v>
      </c>
      <c r="L22" s="53">
        <f t="shared" si="0"/>
        <v>238</v>
      </c>
      <c r="M22" s="57">
        <v>222</v>
      </c>
      <c r="N22" s="41">
        <v>70</v>
      </c>
      <c r="O22" s="41">
        <v>4</v>
      </c>
      <c r="P22" s="53">
        <f t="shared" si="1"/>
        <v>148</v>
      </c>
    </row>
    <row r="23" spans="1:16" x14ac:dyDescent="0.25">
      <c r="A23" s="54"/>
      <c r="B23" s="40">
        <v>18</v>
      </c>
      <c r="C23" s="55">
        <v>1196</v>
      </c>
      <c r="D23" s="55">
        <v>656.83260099999995</v>
      </c>
      <c r="E23" s="40">
        <v>59.915571999999997</v>
      </c>
      <c r="F23" s="40">
        <v>485.38472899999999</v>
      </c>
      <c r="G23" s="40">
        <v>7.9904830000000002</v>
      </c>
      <c r="H23" s="56">
        <v>89.298674000000005</v>
      </c>
      <c r="I23" s="40">
        <v>540</v>
      </c>
      <c r="J23" s="40">
        <v>144</v>
      </c>
      <c r="K23" s="41">
        <v>17</v>
      </c>
      <c r="L23" s="53">
        <f t="shared" si="0"/>
        <v>379</v>
      </c>
      <c r="M23" s="57">
        <v>422</v>
      </c>
      <c r="N23" s="41">
        <v>102</v>
      </c>
      <c r="O23" s="41">
        <v>14</v>
      </c>
      <c r="P23" s="53">
        <f t="shared" si="1"/>
        <v>306</v>
      </c>
    </row>
    <row r="24" spans="1:16" x14ac:dyDescent="0.25">
      <c r="A24" s="54"/>
      <c r="B24" s="40">
        <v>19</v>
      </c>
      <c r="C24" s="55">
        <v>1069</v>
      </c>
      <c r="D24" s="55">
        <v>664.88008600000001</v>
      </c>
      <c r="E24" s="40">
        <v>56.346133000000002</v>
      </c>
      <c r="F24" s="40">
        <v>573.92056700000001</v>
      </c>
      <c r="G24" s="40">
        <v>3.5957170000000001</v>
      </c>
      <c r="H24" s="56">
        <v>21.117930000000001</v>
      </c>
      <c r="I24" s="40">
        <v>610</v>
      </c>
      <c r="J24" s="40">
        <v>126</v>
      </c>
      <c r="K24" s="41">
        <v>13</v>
      </c>
      <c r="L24" s="53">
        <f t="shared" si="0"/>
        <v>471</v>
      </c>
      <c r="M24" s="57">
        <v>478</v>
      </c>
      <c r="N24" s="41">
        <v>98</v>
      </c>
      <c r="O24" s="41">
        <v>8</v>
      </c>
      <c r="P24" s="53">
        <f t="shared" si="1"/>
        <v>372</v>
      </c>
    </row>
    <row r="25" spans="1:16" x14ac:dyDescent="0.25">
      <c r="A25" s="54"/>
      <c r="B25" s="40">
        <v>20</v>
      </c>
      <c r="C25" s="55">
        <v>960</v>
      </c>
      <c r="D25" s="55">
        <v>502.40856000000002</v>
      </c>
      <c r="E25" s="40">
        <v>27.193812999999999</v>
      </c>
      <c r="F25" s="40">
        <v>414.86560700000001</v>
      </c>
      <c r="G25" s="40">
        <v>11.379317</v>
      </c>
      <c r="H25" s="56">
        <v>44.516720999999997</v>
      </c>
      <c r="I25" s="40">
        <v>627</v>
      </c>
      <c r="J25" s="40">
        <v>96</v>
      </c>
      <c r="K25" s="41">
        <v>60</v>
      </c>
      <c r="L25" s="53">
        <f t="shared" si="0"/>
        <v>471</v>
      </c>
      <c r="M25" s="57">
        <v>526</v>
      </c>
      <c r="N25" s="41">
        <v>77</v>
      </c>
      <c r="O25" s="41">
        <v>43</v>
      </c>
      <c r="P25" s="53">
        <f t="shared" si="1"/>
        <v>406</v>
      </c>
    </row>
    <row r="26" spans="1:16" x14ac:dyDescent="0.25">
      <c r="A26" s="52"/>
      <c r="B26" s="40">
        <v>21</v>
      </c>
      <c r="C26" s="55">
        <v>471</v>
      </c>
      <c r="D26" s="55">
        <v>219.81889200000001</v>
      </c>
      <c r="E26" s="40">
        <v>16.544487</v>
      </c>
      <c r="F26" s="40">
        <v>175.790516</v>
      </c>
      <c r="G26" s="40">
        <v>1.034483</v>
      </c>
      <c r="H26" s="56">
        <v>20.052576999999999</v>
      </c>
      <c r="I26" s="40">
        <v>292</v>
      </c>
      <c r="J26" s="40">
        <v>59</v>
      </c>
      <c r="K26" s="41">
        <v>21</v>
      </c>
      <c r="L26" s="53">
        <f t="shared" si="0"/>
        <v>212</v>
      </c>
      <c r="M26" s="57">
        <v>259</v>
      </c>
      <c r="N26" s="41">
        <v>51</v>
      </c>
      <c r="O26" s="41">
        <v>17</v>
      </c>
      <c r="P26" s="53">
        <f t="shared" si="1"/>
        <v>191</v>
      </c>
    </row>
    <row r="27" spans="1:16" x14ac:dyDescent="0.25">
      <c r="A27" s="54"/>
      <c r="B27" s="40">
        <v>22</v>
      </c>
      <c r="C27" s="55">
        <v>473</v>
      </c>
      <c r="D27" s="55">
        <v>291.72913199999999</v>
      </c>
      <c r="E27" s="40">
        <v>52.023456000000003</v>
      </c>
      <c r="F27" s="40">
        <v>189.003266</v>
      </c>
      <c r="G27" s="40">
        <v>5</v>
      </c>
      <c r="H27" s="56">
        <v>37.577179000000001</v>
      </c>
      <c r="I27" s="40">
        <v>298</v>
      </c>
      <c r="J27" s="40">
        <v>49</v>
      </c>
      <c r="K27" s="41">
        <v>35</v>
      </c>
      <c r="L27" s="53">
        <f t="shared" si="0"/>
        <v>214</v>
      </c>
      <c r="M27" s="57">
        <v>248</v>
      </c>
      <c r="N27" s="41">
        <v>38</v>
      </c>
      <c r="O27" s="41">
        <v>23</v>
      </c>
      <c r="P27" s="53">
        <f t="shared" si="1"/>
        <v>187</v>
      </c>
    </row>
    <row r="28" spans="1:16" x14ac:dyDescent="0.25">
      <c r="A28" s="54"/>
      <c r="B28" s="40">
        <v>23</v>
      </c>
      <c r="C28" s="55">
        <v>67</v>
      </c>
      <c r="D28" s="55">
        <v>47.708928999999998</v>
      </c>
      <c r="E28" s="40">
        <v>12.247514000000001</v>
      </c>
      <c r="F28" s="40">
        <v>32.793506999999998</v>
      </c>
      <c r="G28" s="40">
        <v>2.4390239999999999</v>
      </c>
      <c r="H28" s="56">
        <v>0.228883</v>
      </c>
      <c r="I28" s="40">
        <v>37</v>
      </c>
      <c r="J28" s="40">
        <v>6</v>
      </c>
      <c r="K28" s="41">
        <v>2</v>
      </c>
      <c r="L28" s="53">
        <f t="shared" si="0"/>
        <v>29</v>
      </c>
      <c r="M28" s="57">
        <v>29</v>
      </c>
      <c r="N28" s="41">
        <v>5</v>
      </c>
      <c r="O28" s="41">
        <v>1</v>
      </c>
      <c r="P28" s="53">
        <f t="shared" si="1"/>
        <v>23</v>
      </c>
    </row>
    <row r="29" spans="1:16" x14ac:dyDescent="0.25">
      <c r="A29" s="54"/>
      <c r="B29" s="40">
        <v>24</v>
      </c>
      <c r="C29" s="55">
        <v>833</v>
      </c>
      <c r="D29" s="55">
        <v>517.816056</v>
      </c>
      <c r="E29" s="40">
        <v>167.51159899999999</v>
      </c>
      <c r="F29" s="40">
        <v>306.31908399999998</v>
      </c>
      <c r="G29" s="40">
        <v>4.8780479999999997</v>
      </c>
      <c r="H29" s="56">
        <v>29.06812</v>
      </c>
      <c r="I29" s="40">
        <v>471</v>
      </c>
      <c r="J29" s="40">
        <v>142</v>
      </c>
      <c r="K29" s="41">
        <v>39</v>
      </c>
      <c r="L29" s="53">
        <f t="shared" si="0"/>
        <v>290</v>
      </c>
      <c r="M29" s="57">
        <v>406</v>
      </c>
      <c r="N29" s="41">
        <v>114</v>
      </c>
      <c r="O29" s="41">
        <v>33</v>
      </c>
      <c r="P29" s="53">
        <f t="shared" si="1"/>
        <v>259</v>
      </c>
    </row>
    <row r="30" spans="1:16" x14ac:dyDescent="0.25">
      <c r="A30" s="52"/>
      <c r="B30" s="40">
        <v>25</v>
      </c>
      <c r="C30" s="55">
        <v>642</v>
      </c>
      <c r="D30" s="55">
        <v>614.661067</v>
      </c>
      <c r="E30" s="40">
        <v>284.31699500000002</v>
      </c>
      <c r="F30" s="40">
        <v>315.91784000000001</v>
      </c>
      <c r="G30" s="40">
        <v>0</v>
      </c>
      <c r="H30" s="56">
        <v>14.426228999999999</v>
      </c>
      <c r="I30" s="40">
        <v>406</v>
      </c>
      <c r="J30" s="40">
        <v>123</v>
      </c>
      <c r="K30" s="41">
        <v>9</v>
      </c>
      <c r="L30" s="53">
        <f t="shared" si="0"/>
        <v>274</v>
      </c>
      <c r="M30" s="57">
        <v>322</v>
      </c>
      <c r="N30" s="41">
        <v>101</v>
      </c>
      <c r="O30" s="41">
        <v>8</v>
      </c>
      <c r="P30" s="53">
        <f t="shared" si="1"/>
        <v>213</v>
      </c>
    </row>
    <row r="31" spans="1:16" x14ac:dyDescent="0.25">
      <c r="A31" s="52"/>
      <c r="B31" s="40">
        <v>26</v>
      </c>
      <c r="C31" s="55">
        <v>814</v>
      </c>
      <c r="D31" s="55">
        <v>715.33891600000004</v>
      </c>
      <c r="E31" s="40">
        <v>320.68312800000001</v>
      </c>
      <c r="F31" s="40">
        <v>369.08202499999999</v>
      </c>
      <c r="G31" s="40">
        <v>0</v>
      </c>
      <c r="H31" s="56">
        <v>25.57377</v>
      </c>
      <c r="I31" s="40">
        <v>485</v>
      </c>
      <c r="J31" s="40">
        <v>165</v>
      </c>
      <c r="K31" s="41">
        <v>12</v>
      </c>
      <c r="L31" s="53">
        <f t="shared" si="0"/>
        <v>308</v>
      </c>
      <c r="M31" s="57">
        <v>396</v>
      </c>
      <c r="N31" s="41">
        <v>129</v>
      </c>
      <c r="O31" s="41">
        <v>12</v>
      </c>
      <c r="P31" s="53">
        <f t="shared" si="1"/>
        <v>255</v>
      </c>
    </row>
    <row r="32" spans="1:16" x14ac:dyDescent="0.25">
      <c r="A32" s="52"/>
      <c r="B32" s="40">
        <v>27</v>
      </c>
      <c r="C32" s="55">
        <v>1253</v>
      </c>
      <c r="D32" s="55">
        <v>734.49803599999996</v>
      </c>
      <c r="E32" s="40">
        <v>138.21718100000001</v>
      </c>
      <c r="F32" s="40">
        <v>459.04762699999998</v>
      </c>
      <c r="G32" s="40">
        <v>69.436620000000005</v>
      </c>
      <c r="H32" s="56">
        <v>67.796610000000001</v>
      </c>
      <c r="I32" s="40">
        <v>621</v>
      </c>
      <c r="J32" s="40">
        <v>221</v>
      </c>
      <c r="K32" s="41">
        <v>14</v>
      </c>
      <c r="L32" s="53">
        <f t="shared" si="0"/>
        <v>386</v>
      </c>
      <c r="M32" s="57">
        <v>460</v>
      </c>
      <c r="N32" s="41">
        <v>146</v>
      </c>
      <c r="O32" s="41">
        <v>9</v>
      </c>
      <c r="P32" s="53">
        <f t="shared" si="1"/>
        <v>305</v>
      </c>
    </row>
    <row r="33" spans="1:16" x14ac:dyDescent="0.25">
      <c r="A33" s="52"/>
      <c r="B33" s="40">
        <v>28</v>
      </c>
      <c r="C33" s="55">
        <v>993</v>
      </c>
      <c r="D33" s="55">
        <v>530.50197000000003</v>
      </c>
      <c r="E33" s="40">
        <v>121.78281800000001</v>
      </c>
      <c r="F33" s="40">
        <v>360.952381</v>
      </c>
      <c r="G33" s="40">
        <v>15.56338</v>
      </c>
      <c r="H33" s="56">
        <v>32.203391000000003</v>
      </c>
      <c r="I33" s="40">
        <v>552</v>
      </c>
      <c r="J33" s="40">
        <v>183</v>
      </c>
      <c r="K33" s="41">
        <v>5</v>
      </c>
      <c r="L33" s="53">
        <f t="shared" si="0"/>
        <v>364</v>
      </c>
      <c r="M33" s="57">
        <v>446</v>
      </c>
      <c r="N33" s="41">
        <v>134</v>
      </c>
      <c r="O33" s="41">
        <v>4</v>
      </c>
      <c r="P33" s="53">
        <f t="shared" si="1"/>
        <v>308</v>
      </c>
    </row>
    <row r="34" spans="1:16" x14ac:dyDescent="0.25">
      <c r="A34" s="52"/>
      <c r="B34" s="40">
        <v>29</v>
      </c>
      <c r="C34" s="55">
        <v>1069</v>
      </c>
      <c r="D34" s="55">
        <v>745.00012000000004</v>
      </c>
      <c r="E34" s="40">
        <v>210.00010499999999</v>
      </c>
      <c r="F34" s="40">
        <v>520.00000199999999</v>
      </c>
      <c r="G34" s="40">
        <v>0</v>
      </c>
      <c r="H34" s="56">
        <v>15</v>
      </c>
      <c r="I34" s="40">
        <v>610</v>
      </c>
      <c r="J34" s="40">
        <v>138</v>
      </c>
      <c r="K34" s="41">
        <v>15</v>
      </c>
      <c r="L34" s="53">
        <f t="shared" si="0"/>
        <v>457</v>
      </c>
      <c r="M34" s="57">
        <v>463</v>
      </c>
      <c r="N34" s="41">
        <v>112</v>
      </c>
      <c r="O34" s="41">
        <v>10</v>
      </c>
      <c r="P34" s="53">
        <f t="shared" si="1"/>
        <v>341</v>
      </c>
    </row>
    <row r="35" spans="1:16" x14ac:dyDescent="0.25">
      <c r="A35" s="52"/>
      <c r="B35" s="40">
        <v>30</v>
      </c>
      <c r="C35" s="55">
        <v>1688</v>
      </c>
      <c r="D35" s="55">
        <v>1284.0017519999999</v>
      </c>
      <c r="E35" s="40">
        <v>303.367975</v>
      </c>
      <c r="F35" s="40">
        <v>938.280259</v>
      </c>
      <c r="G35" s="40">
        <v>14.166667</v>
      </c>
      <c r="H35" s="56">
        <v>28.186813999999998</v>
      </c>
      <c r="I35" s="40">
        <v>984</v>
      </c>
      <c r="J35" s="40">
        <v>237</v>
      </c>
      <c r="K35" s="41">
        <v>9</v>
      </c>
      <c r="L35" s="53">
        <f t="shared" si="0"/>
        <v>738</v>
      </c>
      <c r="M35" s="57">
        <v>784</v>
      </c>
      <c r="N35" s="41">
        <v>178</v>
      </c>
      <c r="O35" s="41">
        <v>9</v>
      </c>
      <c r="P35" s="53">
        <f t="shared" si="1"/>
        <v>597</v>
      </c>
    </row>
    <row r="36" spans="1:16" x14ac:dyDescent="0.25">
      <c r="A36" s="52"/>
      <c r="B36" s="40">
        <v>31</v>
      </c>
      <c r="C36" s="55">
        <v>678</v>
      </c>
      <c r="D36" s="55">
        <v>600.99838499999998</v>
      </c>
      <c r="E36" s="40">
        <v>76.632014999999996</v>
      </c>
      <c r="F36" s="40">
        <v>506.71984700000002</v>
      </c>
      <c r="G36" s="40">
        <v>0.83333299999999999</v>
      </c>
      <c r="H36" s="56">
        <v>16.813186999999999</v>
      </c>
      <c r="I36" s="40">
        <v>372</v>
      </c>
      <c r="J36" s="40">
        <v>57</v>
      </c>
      <c r="K36" s="41">
        <v>19</v>
      </c>
      <c r="L36" s="53">
        <f t="shared" si="0"/>
        <v>296</v>
      </c>
      <c r="M36" s="57">
        <v>303</v>
      </c>
      <c r="N36" s="41">
        <v>38</v>
      </c>
      <c r="O36" s="41">
        <v>11</v>
      </c>
      <c r="P36" s="53">
        <f t="shared" si="1"/>
        <v>254</v>
      </c>
    </row>
    <row r="37" spans="1:16" x14ac:dyDescent="0.25">
      <c r="A37" s="52"/>
      <c r="B37" s="40">
        <v>32</v>
      </c>
      <c r="C37" s="55">
        <v>730</v>
      </c>
      <c r="D37" s="55">
        <v>574.74539400000003</v>
      </c>
      <c r="E37" s="40">
        <v>60.159573999999999</v>
      </c>
      <c r="F37" s="40">
        <v>470.73816499999998</v>
      </c>
      <c r="G37" s="40">
        <v>0</v>
      </c>
      <c r="H37" s="56">
        <v>18.133355999999999</v>
      </c>
      <c r="I37" s="40">
        <v>513</v>
      </c>
      <c r="J37" s="40">
        <v>78</v>
      </c>
      <c r="K37" s="41">
        <v>9</v>
      </c>
      <c r="L37" s="53">
        <f t="shared" si="0"/>
        <v>426</v>
      </c>
      <c r="M37" s="57">
        <v>450</v>
      </c>
      <c r="N37" s="41">
        <v>70</v>
      </c>
      <c r="O37" s="41">
        <v>6</v>
      </c>
      <c r="P37" s="53">
        <f t="shared" si="1"/>
        <v>374</v>
      </c>
    </row>
    <row r="38" spans="1:16" x14ac:dyDescent="0.25">
      <c r="A38" s="52"/>
      <c r="B38" s="40">
        <v>33</v>
      </c>
      <c r="C38" s="55">
        <v>893</v>
      </c>
      <c r="D38" s="55">
        <v>692.05481399999996</v>
      </c>
      <c r="E38" s="40">
        <v>69.840424999999996</v>
      </c>
      <c r="F38" s="40">
        <v>559.26194299999997</v>
      </c>
      <c r="G38" s="40">
        <v>0</v>
      </c>
      <c r="H38" s="56">
        <v>58.666739</v>
      </c>
      <c r="I38" s="40">
        <v>710</v>
      </c>
      <c r="J38" s="40">
        <v>101</v>
      </c>
      <c r="K38" s="41">
        <v>22</v>
      </c>
      <c r="L38" s="53">
        <f t="shared" si="0"/>
        <v>587</v>
      </c>
      <c r="M38" s="57">
        <v>636</v>
      </c>
      <c r="N38" s="41">
        <v>89</v>
      </c>
      <c r="O38" s="41">
        <v>19</v>
      </c>
      <c r="P38" s="53">
        <f t="shared" si="1"/>
        <v>528</v>
      </c>
    </row>
    <row r="39" spans="1:16" x14ac:dyDescent="0.25">
      <c r="A39" s="52"/>
      <c r="B39" s="40">
        <v>34</v>
      </c>
      <c r="C39" s="55">
        <v>95</v>
      </c>
      <c r="D39" s="55">
        <v>80.634902999999994</v>
      </c>
      <c r="E39" s="40">
        <v>8.0827229999999997</v>
      </c>
      <c r="F39" s="40">
        <v>70.655884</v>
      </c>
      <c r="G39" s="40">
        <v>0</v>
      </c>
      <c r="H39" s="56">
        <v>1.8962939999999999</v>
      </c>
      <c r="I39" s="40">
        <v>94</v>
      </c>
      <c r="J39" s="40">
        <v>18</v>
      </c>
      <c r="K39" s="41">
        <v>4</v>
      </c>
      <c r="L39" s="53">
        <f t="shared" si="0"/>
        <v>72</v>
      </c>
      <c r="M39" s="57">
        <v>82</v>
      </c>
      <c r="N39" s="41">
        <v>15</v>
      </c>
      <c r="O39" s="41">
        <v>4</v>
      </c>
      <c r="P39" s="53">
        <f t="shared" si="1"/>
        <v>63</v>
      </c>
    </row>
    <row r="40" spans="1:16" x14ac:dyDescent="0.25">
      <c r="A40" s="52"/>
      <c r="B40" s="40">
        <v>35</v>
      </c>
      <c r="C40" s="55">
        <v>722</v>
      </c>
      <c r="D40" s="55">
        <v>416.39138200000002</v>
      </c>
      <c r="E40" s="40">
        <v>170.07555199999999</v>
      </c>
      <c r="F40" s="40">
        <v>210.594371</v>
      </c>
      <c r="G40" s="40">
        <v>2.4390239999999999</v>
      </c>
      <c r="H40" s="56">
        <v>26.550408999999998</v>
      </c>
      <c r="I40" s="40">
        <v>438</v>
      </c>
      <c r="J40" s="40">
        <v>165</v>
      </c>
      <c r="K40" s="41">
        <v>69</v>
      </c>
      <c r="L40" s="53">
        <f t="shared" si="0"/>
        <v>204</v>
      </c>
      <c r="M40" s="57">
        <v>358</v>
      </c>
      <c r="N40" s="41">
        <v>129</v>
      </c>
      <c r="O40" s="41">
        <v>62</v>
      </c>
      <c r="P40" s="53">
        <f t="shared" si="1"/>
        <v>167</v>
      </c>
    </row>
    <row r="41" spans="1:16" x14ac:dyDescent="0.25">
      <c r="A41" s="52"/>
      <c r="B41" s="40">
        <v>36</v>
      </c>
      <c r="C41" s="55">
        <v>1489</v>
      </c>
      <c r="D41" s="55">
        <v>936.37729400000001</v>
      </c>
      <c r="E41" s="40">
        <v>381.17434400000002</v>
      </c>
      <c r="F41" s="40">
        <v>494.57767799999999</v>
      </c>
      <c r="G41" s="40">
        <v>15.243902</v>
      </c>
      <c r="H41" s="56">
        <v>28.152588000000002</v>
      </c>
      <c r="I41" s="40">
        <v>683</v>
      </c>
      <c r="J41" s="40">
        <v>291</v>
      </c>
      <c r="K41" s="41">
        <v>21</v>
      </c>
      <c r="L41" s="53">
        <f t="shared" si="0"/>
        <v>371</v>
      </c>
      <c r="M41" s="57">
        <v>512</v>
      </c>
      <c r="N41" s="41">
        <v>213</v>
      </c>
      <c r="O41" s="41">
        <v>14</v>
      </c>
      <c r="P41" s="53">
        <f t="shared" si="1"/>
        <v>285</v>
      </c>
    </row>
    <row r="42" spans="1:16" x14ac:dyDescent="0.25">
      <c r="A42" s="52"/>
      <c r="B42" s="40">
        <v>37</v>
      </c>
      <c r="C42" s="55">
        <v>1684</v>
      </c>
      <c r="D42" s="55">
        <v>1087.4639110000001</v>
      </c>
      <c r="E42" s="40">
        <v>304.55113999999998</v>
      </c>
      <c r="F42" s="40">
        <v>694.75566700000002</v>
      </c>
      <c r="G42" s="40">
        <v>21.162790000000001</v>
      </c>
      <c r="H42" s="56">
        <v>39.026546000000003</v>
      </c>
      <c r="I42" s="40">
        <v>893</v>
      </c>
      <c r="J42" s="40">
        <v>324</v>
      </c>
      <c r="K42" s="41">
        <v>53</v>
      </c>
      <c r="L42" s="53">
        <f t="shared" si="0"/>
        <v>516</v>
      </c>
      <c r="M42" s="57">
        <v>691</v>
      </c>
      <c r="N42" s="41">
        <v>243</v>
      </c>
      <c r="O42" s="41">
        <v>36</v>
      </c>
      <c r="P42" s="53">
        <f t="shared" si="1"/>
        <v>412</v>
      </c>
    </row>
    <row r="43" spans="1:16" x14ac:dyDescent="0.25">
      <c r="A43" s="52"/>
      <c r="B43" s="40">
        <v>38</v>
      </c>
      <c r="C43" s="55">
        <v>526</v>
      </c>
      <c r="D43" s="55">
        <v>315.11298599999998</v>
      </c>
      <c r="E43" s="40">
        <v>57.131585999999999</v>
      </c>
      <c r="F43" s="40">
        <v>244.41837200000001</v>
      </c>
      <c r="G43" s="40">
        <v>0.81395300000000004</v>
      </c>
      <c r="H43" s="56">
        <v>3.7168139999999998</v>
      </c>
      <c r="I43" s="40">
        <v>282</v>
      </c>
      <c r="J43" s="40">
        <v>86</v>
      </c>
      <c r="K43" s="41">
        <v>5</v>
      </c>
      <c r="L43" s="53">
        <f t="shared" si="0"/>
        <v>191</v>
      </c>
      <c r="M43" s="57">
        <v>201</v>
      </c>
      <c r="N43" s="41">
        <v>47</v>
      </c>
      <c r="O43" s="41">
        <v>4</v>
      </c>
      <c r="P43" s="53">
        <f t="shared" si="1"/>
        <v>150</v>
      </c>
    </row>
    <row r="44" spans="1:16" x14ac:dyDescent="0.25">
      <c r="A44" s="52"/>
      <c r="B44" s="40">
        <v>39</v>
      </c>
      <c r="C44" s="55">
        <v>940</v>
      </c>
      <c r="D44" s="55">
        <v>546.42308800000001</v>
      </c>
      <c r="E44" s="40">
        <v>133.31727699999999</v>
      </c>
      <c r="F44" s="40">
        <v>370.82591500000001</v>
      </c>
      <c r="G44" s="40">
        <v>13.023255000000001</v>
      </c>
      <c r="H44" s="56">
        <v>27.256637999999999</v>
      </c>
      <c r="I44" s="40">
        <v>467</v>
      </c>
      <c r="J44" s="40">
        <v>145</v>
      </c>
      <c r="K44" s="41">
        <v>18</v>
      </c>
      <c r="L44" s="53">
        <f t="shared" si="0"/>
        <v>304</v>
      </c>
      <c r="M44" s="57">
        <v>370</v>
      </c>
      <c r="N44" s="41">
        <v>118</v>
      </c>
      <c r="O44" s="41">
        <v>11</v>
      </c>
      <c r="P44" s="53">
        <f t="shared" si="1"/>
        <v>241</v>
      </c>
    </row>
    <row r="45" spans="1:16" x14ac:dyDescent="0.25">
      <c r="A45" s="52"/>
      <c r="B45" s="40">
        <v>40</v>
      </c>
      <c r="C45" s="55">
        <v>945</v>
      </c>
      <c r="D45" s="55">
        <v>603.52677900000003</v>
      </c>
      <c r="E45" s="40">
        <v>108.073891</v>
      </c>
      <c r="F45" s="40">
        <v>439.36310400000002</v>
      </c>
      <c r="G45" s="40">
        <v>33.333336000000003</v>
      </c>
      <c r="H45" s="56">
        <v>18.589780999999999</v>
      </c>
      <c r="I45" s="40">
        <v>544</v>
      </c>
      <c r="J45" s="40">
        <v>102</v>
      </c>
      <c r="K45" s="41">
        <v>13</v>
      </c>
      <c r="L45" s="53">
        <f t="shared" si="0"/>
        <v>429</v>
      </c>
      <c r="M45" s="57">
        <v>455</v>
      </c>
      <c r="N45" s="41">
        <v>83</v>
      </c>
      <c r="O45" s="41">
        <v>9</v>
      </c>
      <c r="P45" s="53">
        <f t="shared" si="1"/>
        <v>363</v>
      </c>
    </row>
    <row r="46" spans="1:16" x14ac:dyDescent="0.25">
      <c r="A46" s="52"/>
      <c r="B46" s="40">
        <v>41</v>
      </c>
      <c r="C46" s="55">
        <v>949</v>
      </c>
      <c r="D46" s="55">
        <v>705.828802</v>
      </c>
      <c r="E46" s="40">
        <v>71.092680000000001</v>
      </c>
      <c r="F46" s="40">
        <v>589.43690500000002</v>
      </c>
      <c r="G46" s="40">
        <v>5.5555560000000002</v>
      </c>
      <c r="H46" s="56">
        <v>31.410321</v>
      </c>
      <c r="I46" s="40">
        <v>576</v>
      </c>
      <c r="J46" s="40">
        <v>40</v>
      </c>
      <c r="K46" s="41">
        <v>13</v>
      </c>
      <c r="L46" s="53">
        <f t="shared" si="0"/>
        <v>523</v>
      </c>
      <c r="M46" s="57">
        <v>481</v>
      </c>
      <c r="N46" s="41">
        <v>33</v>
      </c>
      <c r="O46" s="41">
        <v>7</v>
      </c>
      <c r="P46" s="53">
        <f t="shared" si="1"/>
        <v>441</v>
      </c>
    </row>
    <row r="47" spans="1:16" x14ac:dyDescent="0.25">
      <c r="A47" s="52"/>
      <c r="B47" s="40">
        <v>42</v>
      </c>
      <c r="C47" s="55">
        <v>408</v>
      </c>
      <c r="D47" s="55">
        <v>280.644476</v>
      </c>
      <c r="E47" s="40">
        <v>45.833333000000003</v>
      </c>
      <c r="F47" s="40">
        <v>211.200041</v>
      </c>
      <c r="G47" s="40">
        <v>11.111112</v>
      </c>
      <c r="H47" s="56">
        <v>0</v>
      </c>
      <c r="I47" s="40">
        <v>204</v>
      </c>
      <c r="J47" s="40">
        <v>52</v>
      </c>
      <c r="K47" s="41">
        <v>6</v>
      </c>
      <c r="L47" s="53">
        <f t="shared" si="0"/>
        <v>146</v>
      </c>
      <c r="M47" s="57">
        <v>164</v>
      </c>
      <c r="N47" s="41">
        <v>34</v>
      </c>
      <c r="O47" s="41">
        <v>5</v>
      </c>
      <c r="P47" s="53">
        <f t="shared" si="1"/>
        <v>125</v>
      </c>
    </row>
    <row r="48" spans="1:16" x14ac:dyDescent="0.25">
      <c r="A48" s="52"/>
      <c r="B48" s="40">
        <v>43</v>
      </c>
      <c r="C48" s="55">
        <v>563</v>
      </c>
      <c r="D48" s="55">
        <v>354.26513599999998</v>
      </c>
      <c r="E48" s="40">
        <v>64.274720000000002</v>
      </c>
      <c r="F48" s="40">
        <v>265.96546599999999</v>
      </c>
      <c r="G48" s="40">
        <v>0</v>
      </c>
      <c r="H48" s="56">
        <v>13.608281</v>
      </c>
      <c r="I48" s="40">
        <v>371</v>
      </c>
      <c r="J48" s="40">
        <v>56</v>
      </c>
      <c r="K48" s="41">
        <v>15</v>
      </c>
      <c r="L48" s="53">
        <f t="shared" si="0"/>
        <v>300</v>
      </c>
      <c r="M48" s="57">
        <v>337</v>
      </c>
      <c r="N48" s="41">
        <v>48</v>
      </c>
      <c r="O48" s="41">
        <v>13</v>
      </c>
      <c r="P48" s="53">
        <f t="shared" si="1"/>
        <v>276</v>
      </c>
    </row>
    <row r="49" spans="1:16" x14ac:dyDescent="0.25">
      <c r="A49" s="52"/>
      <c r="B49" s="40">
        <v>44</v>
      </c>
      <c r="C49" s="55">
        <v>730</v>
      </c>
      <c r="D49" s="55">
        <v>464.618402</v>
      </c>
      <c r="E49" s="40">
        <v>80.154354999999995</v>
      </c>
      <c r="F49" s="40">
        <v>361.67621300000002</v>
      </c>
      <c r="G49" s="40">
        <v>0</v>
      </c>
      <c r="H49" s="56">
        <v>12.371164</v>
      </c>
      <c r="I49" s="40">
        <v>534</v>
      </c>
      <c r="J49" s="40">
        <v>94</v>
      </c>
      <c r="K49" s="41">
        <v>27</v>
      </c>
      <c r="L49" s="53">
        <f t="shared" si="0"/>
        <v>413</v>
      </c>
      <c r="M49" s="57">
        <v>471</v>
      </c>
      <c r="N49" s="41">
        <v>82</v>
      </c>
      <c r="O49" s="41">
        <v>26</v>
      </c>
      <c r="P49" s="53">
        <f t="shared" si="1"/>
        <v>363</v>
      </c>
    </row>
    <row r="50" spans="1:16" x14ac:dyDescent="0.25">
      <c r="A50" s="52"/>
      <c r="B50" s="40">
        <v>45</v>
      </c>
      <c r="C50" s="55">
        <v>559</v>
      </c>
      <c r="D50" s="55">
        <v>385.06343700000002</v>
      </c>
      <c r="E50" s="40">
        <v>34.027791000000001</v>
      </c>
      <c r="F50" s="40">
        <v>340.50941599999999</v>
      </c>
      <c r="G50" s="40">
        <v>0</v>
      </c>
      <c r="H50" s="56">
        <v>9.4845590000000009</v>
      </c>
      <c r="I50" s="40">
        <v>445</v>
      </c>
      <c r="J50" s="40">
        <v>61</v>
      </c>
      <c r="K50" s="41">
        <v>11</v>
      </c>
      <c r="L50" s="53">
        <f t="shared" si="0"/>
        <v>373</v>
      </c>
      <c r="M50" s="57">
        <v>411</v>
      </c>
      <c r="N50" s="41">
        <v>59</v>
      </c>
      <c r="O50" s="41">
        <v>9</v>
      </c>
      <c r="P50" s="53">
        <f t="shared" si="1"/>
        <v>343</v>
      </c>
    </row>
    <row r="51" spans="1:16" x14ac:dyDescent="0.25">
      <c r="A51" s="52"/>
      <c r="B51" s="40">
        <v>46</v>
      </c>
      <c r="C51" s="55">
        <v>701</v>
      </c>
      <c r="D51" s="55">
        <v>638.094291</v>
      </c>
      <c r="E51" s="40">
        <v>39.791865999999999</v>
      </c>
      <c r="F51" s="40">
        <v>584.26984600000003</v>
      </c>
      <c r="G51" s="40">
        <v>0</v>
      </c>
      <c r="H51" s="56">
        <v>14.032572</v>
      </c>
      <c r="I51" s="40">
        <v>562</v>
      </c>
      <c r="J51" s="40">
        <v>68</v>
      </c>
      <c r="K51" s="41">
        <v>26</v>
      </c>
      <c r="L51" s="53">
        <f t="shared" si="0"/>
        <v>468</v>
      </c>
      <c r="M51" s="57">
        <v>499</v>
      </c>
      <c r="N51" s="41">
        <v>50</v>
      </c>
      <c r="O51" s="41">
        <v>21</v>
      </c>
      <c r="P51" s="53">
        <f t="shared" si="1"/>
        <v>428</v>
      </c>
    </row>
    <row r="52" spans="1:16" x14ac:dyDescent="0.25">
      <c r="A52" s="52"/>
      <c r="B52" s="40">
        <v>47</v>
      </c>
      <c r="C52" s="55">
        <v>288</v>
      </c>
      <c r="D52" s="55">
        <v>234.38519099999999</v>
      </c>
      <c r="E52" s="40">
        <v>24.248168</v>
      </c>
      <c r="F52" s="40">
        <v>198.37999300000001</v>
      </c>
      <c r="G52" s="40">
        <v>0</v>
      </c>
      <c r="H52" s="56">
        <v>11.757020000000001</v>
      </c>
      <c r="I52" s="40">
        <v>226</v>
      </c>
      <c r="J52" s="40">
        <v>38</v>
      </c>
      <c r="K52" s="41">
        <v>17</v>
      </c>
      <c r="L52" s="53">
        <f t="shared" si="0"/>
        <v>171</v>
      </c>
      <c r="M52" s="57">
        <v>207</v>
      </c>
      <c r="N52" s="41">
        <v>32</v>
      </c>
      <c r="O52" s="41">
        <v>16</v>
      </c>
      <c r="P52" s="53">
        <f t="shared" si="1"/>
        <v>159</v>
      </c>
    </row>
    <row r="53" spans="1:16" x14ac:dyDescent="0.25">
      <c r="A53" s="52"/>
      <c r="B53" s="40">
        <v>48</v>
      </c>
      <c r="C53" s="55">
        <v>48</v>
      </c>
      <c r="D53" s="55">
        <v>17.894393000000001</v>
      </c>
      <c r="E53" s="40">
        <v>3.319502</v>
      </c>
      <c r="F53" s="40">
        <v>14.57489</v>
      </c>
      <c r="G53" s="40">
        <v>0</v>
      </c>
      <c r="H53" s="56">
        <v>0</v>
      </c>
      <c r="I53" s="40">
        <v>17</v>
      </c>
      <c r="J53" s="40">
        <v>1</v>
      </c>
      <c r="K53" s="41">
        <v>0</v>
      </c>
      <c r="L53" s="53">
        <f t="shared" si="0"/>
        <v>16</v>
      </c>
      <c r="M53" s="57">
        <v>15</v>
      </c>
      <c r="N53" s="41">
        <v>1</v>
      </c>
      <c r="O53" s="41">
        <v>0</v>
      </c>
      <c r="P53" s="53">
        <f t="shared" si="1"/>
        <v>14</v>
      </c>
    </row>
    <row r="54" spans="1:16" x14ac:dyDescent="0.25">
      <c r="A54" s="52"/>
      <c r="B54" s="40">
        <v>49</v>
      </c>
      <c r="C54" s="55">
        <v>797</v>
      </c>
      <c r="D54" s="55">
        <v>540.29380600000002</v>
      </c>
      <c r="E54" s="40">
        <v>211.76475300000001</v>
      </c>
      <c r="F54" s="40">
        <v>208.85057599999999</v>
      </c>
      <c r="G54" s="40">
        <v>30.520053999999998</v>
      </c>
      <c r="H54" s="56">
        <v>84.158416000000003</v>
      </c>
      <c r="I54" s="40">
        <v>439</v>
      </c>
      <c r="J54" s="40">
        <v>224</v>
      </c>
      <c r="K54" s="41">
        <v>8</v>
      </c>
      <c r="L54" s="53">
        <f t="shared" si="0"/>
        <v>207</v>
      </c>
      <c r="M54" s="57">
        <v>333</v>
      </c>
      <c r="N54" s="41">
        <v>162</v>
      </c>
      <c r="O54" s="41">
        <v>5</v>
      </c>
      <c r="P54" s="53">
        <f t="shared" si="1"/>
        <v>166</v>
      </c>
    </row>
    <row r="55" spans="1:16" x14ac:dyDescent="0.25">
      <c r="A55" s="52"/>
      <c r="B55" s="40">
        <v>50</v>
      </c>
      <c r="C55" s="55">
        <v>1635</v>
      </c>
      <c r="D55" s="55">
        <v>1178.706537</v>
      </c>
      <c r="E55" s="40">
        <v>348.23537900000002</v>
      </c>
      <c r="F55" s="40">
        <v>581.14942799999994</v>
      </c>
      <c r="G55" s="40">
        <v>78.480141000000003</v>
      </c>
      <c r="H55" s="56">
        <v>165.84158300000001</v>
      </c>
      <c r="I55" s="40">
        <v>901</v>
      </c>
      <c r="J55" s="40">
        <v>338</v>
      </c>
      <c r="K55" s="41">
        <v>36</v>
      </c>
      <c r="L55" s="53">
        <f t="shared" si="0"/>
        <v>527</v>
      </c>
      <c r="M55" s="57">
        <v>707</v>
      </c>
      <c r="N55" s="41">
        <v>235</v>
      </c>
      <c r="O55" s="41">
        <v>31</v>
      </c>
      <c r="P55" s="53">
        <f t="shared" si="1"/>
        <v>441</v>
      </c>
    </row>
    <row r="56" spans="1:16" x14ac:dyDescent="0.25">
      <c r="A56" s="52"/>
      <c r="B56" s="40">
        <v>51</v>
      </c>
      <c r="C56" s="55">
        <v>1</v>
      </c>
      <c r="D56" s="55">
        <v>1.7081839999999999</v>
      </c>
      <c r="E56" s="40">
        <v>0</v>
      </c>
      <c r="F56" s="40">
        <v>1.7081839999999999</v>
      </c>
      <c r="G56" s="40">
        <v>0</v>
      </c>
      <c r="H56" s="56">
        <v>0</v>
      </c>
      <c r="I56" s="40">
        <v>3</v>
      </c>
      <c r="J56" s="40">
        <v>3</v>
      </c>
      <c r="K56" s="41">
        <v>0</v>
      </c>
      <c r="L56" s="53">
        <f t="shared" si="0"/>
        <v>0</v>
      </c>
      <c r="M56" s="57">
        <v>0</v>
      </c>
      <c r="N56" s="41">
        <v>0</v>
      </c>
      <c r="O56" s="41">
        <v>0</v>
      </c>
      <c r="P56" s="53">
        <f t="shared" si="1"/>
        <v>0</v>
      </c>
    </row>
    <row r="57" spans="1:16" x14ac:dyDescent="0.25">
      <c r="A57" s="52"/>
      <c r="B57" s="40">
        <v>52</v>
      </c>
      <c r="C57" s="55">
        <v>834</v>
      </c>
      <c r="D57" s="55">
        <v>538.15685399999995</v>
      </c>
      <c r="E57" s="40">
        <v>188.37348900000001</v>
      </c>
      <c r="F57" s="40">
        <v>320.53578900000002</v>
      </c>
      <c r="G57" s="40">
        <v>22.037037000000002</v>
      </c>
      <c r="H57" s="56">
        <v>3.2105260000000002</v>
      </c>
      <c r="I57" s="40">
        <v>377</v>
      </c>
      <c r="J57" s="40">
        <v>102</v>
      </c>
      <c r="K57" s="41">
        <v>19</v>
      </c>
      <c r="L57" s="53">
        <f t="shared" si="0"/>
        <v>256</v>
      </c>
      <c r="M57" s="57">
        <v>255</v>
      </c>
      <c r="N57" s="41">
        <v>66</v>
      </c>
      <c r="O57" s="41">
        <v>17</v>
      </c>
      <c r="P57" s="53">
        <f t="shared" si="1"/>
        <v>172</v>
      </c>
    </row>
    <row r="58" spans="1:16" x14ac:dyDescent="0.25">
      <c r="A58" s="52"/>
      <c r="B58" s="40">
        <v>53</v>
      </c>
      <c r="C58" s="55">
        <v>341</v>
      </c>
      <c r="D58" s="55">
        <v>199.84325000000001</v>
      </c>
      <c r="E58" s="40">
        <v>106.626508</v>
      </c>
      <c r="F58" s="40">
        <v>79.464305999999993</v>
      </c>
      <c r="G58" s="40">
        <v>12.962963999999999</v>
      </c>
      <c r="H58" s="56">
        <v>0.78947400000000001</v>
      </c>
      <c r="I58" s="40">
        <v>123</v>
      </c>
      <c r="J58" s="40">
        <v>55</v>
      </c>
      <c r="K58" s="41">
        <v>1</v>
      </c>
      <c r="L58" s="53">
        <f t="shared" si="0"/>
        <v>67</v>
      </c>
      <c r="M58" s="57">
        <v>72</v>
      </c>
      <c r="N58" s="41">
        <v>30</v>
      </c>
      <c r="O58" s="41">
        <v>0</v>
      </c>
      <c r="P58" s="53">
        <f t="shared" si="1"/>
        <v>42</v>
      </c>
    </row>
    <row r="59" spans="1:16" x14ac:dyDescent="0.25">
      <c r="A59" s="52"/>
      <c r="B59" s="40">
        <v>54</v>
      </c>
      <c r="C59" s="55">
        <v>1481</v>
      </c>
      <c r="D59" s="55">
        <v>1168.999914</v>
      </c>
      <c r="E59" s="40">
        <v>560.00010699999996</v>
      </c>
      <c r="F59" s="40">
        <v>444.99990200000002</v>
      </c>
      <c r="G59" s="40">
        <v>74.999898999999999</v>
      </c>
      <c r="H59" s="56">
        <v>54.000002000000002</v>
      </c>
      <c r="I59" s="40">
        <v>614</v>
      </c>
      <c r="J59" s="40">
        <v>236</v>
      </c>
      <c r="K59" s="41">
        <v>24</v>
      </c>
      <c r="L59" s="53">
        <f t="shared" si="0"/>
        <v>354</v>
      </c>
      <c r="M59" s="57">
        <v>422</v>
      </c>
      <c r="N59" s="41">
        <v>146</v>
      </c>
      <c r="O59" s="41">
        <v>17</v>
      </c>
      <c r="P59" s="53">
        <f t="shared" si="1"/>
        <v>259</v>
      </c>
    </row>
    <row r="60" spans="1:16" x14ac:dyDescent="0.25">
      <c r="A60" s="52"/>
      <c r="B60" s="40">
        <v>55</v>
      </c>
      <c r="C60" s="55">
        <v>942</v>
      </c>
      <c r="D60" s="55">
        <v>724.72737700000005</v>
      </c>
      <c r="E60" s="40">
        <v>180.33226500000001</v>
      </c>
      <c r="F60" s="40">
        <v>519.09569299999998</v>
      </c>
      <c r="G60" s="40">
        <v>10.5</v>
      </c>
      <c r="H60" s="56">
        <v>10.253969</v>
      </c>
      <c r="I60" s="40">
        <v>428</v>
      </c>
      <c r="J60" s="40">
        <v>152</v>
      </c>
      <c r="K60" s="41">
        <v>7</v>
      </c>
      <c r="L60" s="53">
        <f t="shared" si="0"/>
        <v>269</v>
      </c>
      <c r="M60" s="57">
        <v>300</v>
      </c>
      <c r="N60" s="41">
        <v>99</v>
      </c>
      <c r="O60" s="41">
        <v>6</v>
      </c>
      <c r="P60" s="53">
        <f t="shared" si="1"/>
        <v>195</v>
      </c>
    </row>
    <row r="61" spans="1:16" x14ac:dyDescent="0.25">
      <c r="A61" s="52"/>
      <c r="B61" s="40">
        <v>56</v>
      </c>
      <c r="C61" s="55">
        <v>1425</v>
      </c>
      <c r="D61" s="55">
        <v>885.32326999999998</v>
      </c>
      <c r="E61" s="40">
        <v>319.50173000000001</v>
      </c>
      <c r="F61" s="40">
        <v>510.75009</v>
      </c>
      <c r="G61" s="40">
        <v>31.5</v>
      </c>
      <c r="H61" s="56">
        <v>20.238095000000001</v>
      </c>
      <c r="I61" s="40">
        <v>416</v>
      </c>
      <c r="J61" s="40">
        <v>190</v>
      </c>
      <c r="K61" s="41">
        <v>6</v>
      </c>
      <c r="L61" s="53">
        <f t="shared" si="0"/>
        <v>220</v>
      </c>
      <c r="M61" s="57">
        <v>249</v>
      </c>
      <c r="N61" s="41">
        <v>109</v>
      </c>
      <c r="O61" s="41">
        <v>2</v>
      </c>
      <c r="P61" s="53">
        <f t="shared" si="1"/>
        <v>138</v>
      </c>
    </row>
    <row r="62" spans="1:16" x14ac:dyDescent="0.25">
      <c r="A62" s="52"/>
      <c r="B62" s="40">
        <v>57</v>
      </c>
      <c r="C62" s="55">
        <v>387</v>
      </c>
      <c r="D62" s="55">
        <v>226.05311900000001</v>
      </c>
      <c r="E62" s="40">
        <v>66.543238000000002</v>
      </c>
      <c r="F62" s="40">
        <v>151.84878499999999</v>
      </c>
      <c r="G62" s="40">
        <v>0</v>
      </c>
      <c r="H62" s="56">
        <v>4.5360940000000003</v>
      </c>
      <c r="I62" s="40">
        <v>213</v>
      </c>
      <c r="J62" s="40">
        <v>38</v>
      </c>
      <c r="K62" s="41">
        <v>7</v>
      </c>
      <c r="L62" s="53">
        <f t="shared" si="0"/>
        <v>168</v>
      </c>
      <c r="M62" s="57">
        <v>170</v>
      </c>
      <c r="N62" s="41">
        <v>34</v>
      </c>
      <c r="O62" s="41">
        <v>6</v>
      </c>
      <c r="P62" s="53">
        <f t="shared" si="1"/>
        <v>130</v>
      </c>
    </row>
    <row r="63" spans="1:16" x14ac:dyDescent="0.25">
      <c r="A63" s="52"/>
      <c r="B63" s="40">
        <v>58</v>
      </c>
      <c r="C63" s="55">
        <v>233</v>
      </c>
      <c r="D63" s="55">
        <v>208.06374099999999</v>
      </c>
      <c r="E63" s="40">
        <v>36.567163999999998</v>
      </c>
      <c r="F63" s="40">
        <v>158.16324299999999</v>
      </c>
      <c r="G63" s="40">
        <v>1.3333330000000001</v>
      </c>
      <c r="H63" s="56">
        <v>12</v>
      </c>
      <c r="I63" s="40">
        <v>174</v>
      </c>
      <c r="J63" s="40">
        <v>18</v>
      </c>
      <c r="K63" s="41">
        <v>3</v>
      </c>
      <c r="L63" s="53">
        <f t="shared" si="0"/>
        <v>153</v>
      </c>
      <c r="M63" s="57">
        <v>159</v>
      </c>
      <c r="N63" s="41">
        <v>14</v>
      </c>
      <c r="O63" s="41">
        <v>3</v>
      </c>
      <c r="P63" s="53">
        <f t="shared" si="1"/>
        <v>142</v>
      </c>
    </row>
    <row r="64" spans="1:16" x14ac:dyDescent="0.25">
      <c r="A64" s="52"/>
      <c r="B64" s="40">
        <v>59</v>
      </c>
      <c r="C64" s="55">
        <v>533</v>
      </c>
      <c r="D64" s="55">
        <v>408.30735299999998</v>
      </c>
      <c r="E64" s="40">
        <v>105.78358</v>
      </c>
      <c r="F64" s="40">
        <v>287.857103</v>
      </c>
      <c r="G64" s="40">
        <v>2.6666669999999999</v>
      </c>
      <c r="H64" s="56">
        <v>12</v>
      </c>
      <c r="I64" s="40">
        <v>358</v>
      </c>
      <c r="J64" s="40">
        <v>47</v>
      </c>
      <c r="K64" s="41">
        <v>6</v>
      </c>
      <c r="L64" s="53">
        <f t="shared" si="0"/>
        <v>305</v>
      </c>
      <c r="M64" s="57">
        <v>312</v>
      </c>
      <c r="N64" s="41">
        <v>41</v>
      </c>
      <c r="O64" s="41">
        <v>5</v>
      </c>
      <c r="P64" s="53">
        <f t="shared" si="1"/>
        <v>266</v>
      </c>
    </row>
    <row r="65" spans="1:16" x14ac:dyDescent="0.25">
      <c r="A65" s="52"/>
      <c r="B65" s="40">
        <v>60</v>
      </c>
      <c r="C65" s="55">
        <v>508</v>
      </c>
      <c r="D65" s="55">
        <v>371.62880699999999</v>
      </c>
      <c r="E65" s="40">
        <v>32.649253000000002</v>
      </c>
      <c r="F65" s="40">
        <v>328.97955400000001</v>
      </c>
      <c r="G65" s="40">
        <v>4</v>
      </c>
      <c r="H65" s="56">
        <v>6</v>
      </c>
      <c r="I65" s="40">
        <v>413</v>
      </c>
      <c r="J65" s="40">
        <v>33</v>
      </c>
      <c r="K65" s="41">
        <v>2</v>
      </c>
      <c r="L65" s="53">
        <f t="shared" si="0"/>
        <v>378</v>
      </c>
      <c r="M65" s="57">
        <v>365</v>
      </c>
      <c r="N65" s="41">
        <v>25</v>
      </c>
      <c r="O65" s="41">
        <v>2</v>
      </c>
      <c r="P65" s="53">
        <f t="shared" si="1"/>
        <v>338</v>
      </c>
    </row>
    <row r="66" spans="1:16" x14ac:dyDescent="0.25">
      <c r="A66" s="52"/>
      <c r="B66" s="40">
        <v>61</v>
      </c>
      <c r="C66" s="55">
        <v>674</v>
      </c>
      <c r="D66" s="55">
        <v>704.999863</v>
      </c>
      <c r="E66" s="40">
        <v>30</v>
      </c>
      <c r="F66" s="40">
        <v>634.99986999999999</v>
      </c>
      <c r="G66" s="40">
        <v>0</v>
      </c>
      <c r="H66" s="56">
        <v>0</v>
      </c>
      <c r="I66" s="40">
        <v>523</v>
      </c>
      <c r="J66" s="40">
        <v>66</v>
      </c>
      <c r="K66" s="41">
        <v>9</v>
      </c>
      <c r="L66" s="53">
        <f t="shared" si="0"/>
        <v>448</v>
      </c>
      <c r="M66" s="57">
        <v>461</v>
      </c>
      <c r="N66" s="41">
        <v>51</v>
      </c>
      <c r="O66" s="41">
        <v>8</v>
      </c>
      <c r="P66" s="53">
        <f t="shared" si="1"/>
        <v>402</v>
      </c>
    </row>
    <row r="67" spans="1:16" x14ac:dyDescent="0.25">
      <c r="A67" s="52"/>
      <c r="B67" s="40">
        <v>62</v>
      </c>
      <c r="C67" s="55">
        <v>89</v>
      </c>
      <c r="D67" s="55">
        <v>46.27478</v>
      </c>
      <c r="E67" s="40">
        <v>4.9792529999999999</v>
      </c>
      <c r="F67" s="40">
        <v>41.295527</v>
      </c>
      <c r="G67" s="40">
        <v>0</v>
      </c>
      <c r="H67" s="56">
        <v>0</v>
      </c>
      <c r="I67" s="40">
        <v>46</v>
      </c>
      <c r="J67" s="40">
        <v>14</v>
      </c>
      <c r="K67" s="41">
        <v>0</v>
      </c>
      <c r="L67" s="53">
        <f t="shared" si="0"/>
        <v>32</v>
      </c>
      <c r="M67" s="57">
        <v>40</v>
      </c>
      <c r="N67" s="41">
        <v>14</v>
      </c>
      <c r="O67" s="41">
        <v>0</v>
      </c>
      <c r="P67" s="53">
        <f t="shared" si="1"/>
        <v>26</v>
      </c>
    </row>
    <row r="68" spans="1:16" x14ac:dyDescent="0.25">
      <c r="A68" s="52"/>
      <c r="B68" s="40">
        <v>63</v>
      </c>
      <c r="C68" s="55">
        <v>1158</v>
      </c>
      <c r="D68" s="55">
        <v>770</v>
      </c>
      <c r="E68" s="40">
        <v>25</v>
      </c>
      <c r="F68" s="40">
        <v>600</v>
      </c>
      <c r="G68" s="40">
        <v>30</v>
      </c>
      <c r="H68" s="56">
        <v>90.000003000000007</v>
      </c>
      <c r="I68" s="40">
        <v>512</v>
      </c>
      <c r="J68" s="40">
        <v>170</v>
      </c>
      <c r="K68" s="41">
        <v>45</v>
      </c>
      <c r="L68" s="53">
        <f t="shared" si="0"/>
        <v>297</v>
      </c>
      <c r="M68" s="57">
        <v>366</v>
      </c>
      <c r="N68" s="41">
        <v>97</v>
      </c>
      <c r="O68" s="41">
        <v>36</v>
      </c>
      <c r="P68" s="53">
        <f t="shared" si="1"/>
        <v>233</v>
      </c>
    </row>
    <row r="69" spans="1:16" x14ac:dyDescent="0.25">
      <c r="A69" s="52"/>
      <c r="B69" s="40">
        <v>64</v>
      </c>
      <c r="C69" s="55">
        <v>2407</v>
      </c>
      <c r="D69" s="55">
        <v>1083.8582180000001</v>
      </c>
      <c r="E69" s="40">
        <v>670.55268000000001</v>
      </c>
      <c r="F69" s="40">
        <v>404.07477599999999</v>
      </c>
      <c r="G69" s="40">
        <v>0</v>
      </c>
      <c r="H69" s="56">
        <v>9.2307690000000004</v>
      </c>
      <c r="I69" s="40">
        <v>797</v>
      </c>
      <c r="J69" s="40">
        <v>507</v>
      </c>
      <c r="K69" s="41">
        <v>10</v>
      </c>
      <c r="L69" s="53">
        <f t="shared" si="0"/>
        <v>280</v>
      </c>
      <c r="M69" s="57">
        <v>478</v>
      </c>
      <c r="N69" s="41">
        <v>283</v>
      </c>
      <c r="O69" s="41">
        <v>7</v>
      </c>
      <c r="P69" s="53">
        <f t="shared" si="1"/>
        <v>188</v>
      </c>
    </row>
    <row r="70" spans="1:16" x14ac:dyDescent="0.25">
      <c r="A70" s="52"/>
      <c r="B70" s="40">
        <v>65</v>
      </c>
      <c r="C70" s="55">
        <v>854</v>
      </c>
      <c r="D70" s="55">
        <v>729.43346499999996</v>
      </c>
      <c r="E70" s="40">
        <v>329.44732099999999</v>
      </c>
      <c r="F70" s="40">
        <v>379.21690999999998</v>
      </c>
      <c r="G70" s="40">
        <v>0</v>
      </c>
      <c r="H70" s="56">
        <v>20.769231000000001</v>
      </c>
      <c r="I70" s="40">
        <v>423</v>
      </c>
      <c r="J70" s="40">
        <v>218</v>
      </c>
      <c r="K70" s="41">
        <v>7</v>
      </c>
      <c r="L70" s="53">
        <f t="shared" si="0"/>
        <v>198</v>
      </c>
      <c r="M70" s="57">
        <v>292</v>
      </c>
      <c r="N70" s="41">
        <v>129</v>
      </c>
      <c r="O70" s="41">
        <v>6</v>
      </c>
      <c r="P70" s="53">
        <f t="shared" si="1"/>
        <v>157</v>
      </c>
    </row>
    <row r="71" spans="1:16" x14ac:dyDescent="0.25">
      <c r="A71" s="52"/>
      <c r="B71" s="40">
        <v>66</v>
      </c>
      <c r="C71" s="55">
        <v>31</v>
      </c>
      <c r="D71" s="55">
        <v>15.588696000000001</v>
      </c>
      <c r="E71" s="40">
        <v>11.638517</v>
      </c>
      <c r="F71" s="40">
        <v>3.9501780000000002</v>
      </c>
      <c r="G71" s="40">
        <v>0</v>
      </c>
      <c r="H71" s="56">
        <v>0</v>
      </c>
      <c r="I71" s="40">
        <v>1</v>
      </c>
      <c r="J71" s="40">
        <v>0</v>
      </c>
      <c r="K71" s="41">
        <v>0</v>
      </c>
      <c r="L71" s="53">
        <f t="shared" ref="L71:L95" si="2">I71-J71-K71</f>
        <v>1</v>
      </c>
      <c r="M71" s="57">
        <v>1</v>
      </c>
      <c r="N71" s="41">
        <v>0</v>
      </c>
      <c r="O71" s="41">
        <v>0</v>
      </c>
      <c r="P71" s="53">
        <f t="shared" si="1"/>
        <v>1</v>
      </c>
    </row>
    <row r="72" spans="1:16" x14ac:dyDescent="0.25">
      <c r="A72" s="52"/>
      <c r="B72" s="40">
        <v>67</v>
      </c>
      <c r="C72" s="55">
        <v>616</v>
      </c>
      <c r="D72" s="55">
        <v>309.58090499999997</v>
      </c>
      <c r="E72" s="40">
        <v>173.682492</v>
      </c>
      <c r="F72" s="40">
        <v>132.98932199999999</v>
      </c>
      <c r="G72" s="40">
        <v>0</v>
      </c>
      <c r="H72" s="56">
        <v>0</v>
      </c>
      <c r="I72" s="40">
        <v>283</v>
      </c>
      <c r="J72" s="40">
        <v>108</v>
      </c>
      <c r="K72" s="41">
        <v>6</v>
      </c>
      <c r="L72" s="53">
        <f t="shared" si="2"/>
        <v>169</v>
      </c>
      <c r="M72" s="57">
        <v>201</v>
      </c>
      <c r="N72" s="41">
        <v>69</v>
      </c>
      <c r="O72" s="41">
        <v>4</v>
      </c>
      <c r="P72" s="53">
        <f t="shared" si="1"/>
        <v>128</v>
      </c>
    </row>
    <row r="73" spans="1:16" x14ac:dyDescent="0.25">
      <c r="A73" s="52"/>
      <c r="B73" s="40">
        <v>68</v>
      </c>
      <c r="C73" s="55">
        <v>249</v>
      </c>
      <c r="D73" s="55">
        <v>128.830488</v>
      </c>
      <c r="E73" s="40">
        <v>79.679079999999999</v>
      </c>
      <c r="F73" s="40">
        <v>48.060496999999998</v>
      </c>
      <c r="G73" s="40">
        <v>0</v>
      </c>
      <c r="H73" s="56">
        <v>0</v>
      </c>
      <c r="I73" s="40">
        <v>125</v>
      </c>
      <c r="J73" s="40">
        <v>38</v>
      </c>
      <c r="K73" s="41">
        <v>0</v>
      </c>
      <c r="L73" s="53">
        <f t="shared" si="2"/>
        <v>87</v>
      </c>
      <c r="M73" s="57">
        <v>93</v>
      </c>
      <c r="N73" s="41">
        <v>30</v>
      </c>
      <c r="O73" s="41">
        <v>0</v>
      </c>
      <c r="P73" s="53">
        <f t="shared" si="1"/>
        <v>63</v>
      </c>
    </row>
    <row r="74" spans="1:16" x14ac:dyDescent="0.25">
      <c r="A74" s="52"/>
      <c r="B74" s="40">
        <v>69</v>
      </c>
      <c r="C74" s="55">
        <v>800</v>
      </c>
      <c r="D74" s="55">
        <v>530.55589799999996</v>
      </c>
      <c r="E74" s="40">
        <v>79.032176000000007</v>
      </c>
      <c r="F74" s="40">
        <v>439.79439100000002</v>
      </c>
      <c r="G74" s="40">
        <v>0</v>
      </c>
      <c r="H74" s="56">
        <v>3.1578949999999999</v>
      </c>
      <c r="I74" s="40">
        <v>451</v>
      </c>
      <c r="J74" s="40">
        <v>92</v>
      </c>
      <c r="K74" s="41">
        <v>4</v>
      </c>
      <c r="L74" s="53">
        <f t="shared" si="2"/>
        <v>355</v>
      </c>
      <c r="M74" s="57">
        <v>379</v>
      </c>
      <c r="N74" s="41">
        <v>75</v>
      </c>
      <c r="O74" s="41">
        <v>4</v>
      </c>
      <c r="P74" s="53">
        <f t="shared" si="1"/>
        <v>300</v>
      </c>
    </row>
    <row r="75" spans="1:16" x14ac:dyDescent="0.25">
      <c r="A75" s="52"/>
      <c r="B75" s="40">
        <v>70</v>
      </c>
      <c r="C75" s="55">
        <v>562</v>
      </c>
      <c r="D75" s="55">
        <v>418.57533899999999</v>
      </c>
      <c r="E75" s="40">
        <v>61.463242999999999</v>
      </c>
      <c r="F75" s="40">
        <v>342.79596600000002</v>
      </c>
      <c r="G75" s="40">
        <v>0</v>
      </c>
      <c r="H75" s="56">
        <v>8.3421050000000001</v>
      </c>
      <c r="I75" s="40">
        <v>355</v>
      </c>
      <c r="J75" s="40">
        <v>65</v>
      </c>
      <c r="K75" s="41">
        <v>2</v>
      </c>
      <c r="L75" s="53">
        <f t="shared" si="2"/>
        <v>288</v>
      </c>
      <c r="M75" s="57">
        <v>302</v>
      </c>
      <c r="N75" s="41">
        <v>43</v>
      </c>
      <c r="O75" s="41">
        <v>2</v>
      </c>
      <c r="P75" s="53">
        <f t="shared" si="1"/>
        <v>257</v>
      </c>
    </row>
    <row r="76" spans="1:16" x14ac:dyDescent="0.25">
      <c r="A76" s="52"/>
      <c r="B76" s="40">
        <v>71</v>
      </c>
      <c r="C76" s="55">
        <v>395</v>
      </c>
      <c r="D76" s="55">
        <v>303.28499499999998</v>
      </c>
      <c r="E76" s="40">
        <v>110.31539600000001</v>
      </c>
      <c r="F76" s="40">
        <v>170.01505800000001</v>
      </c>
      <c r="G76" s="40">
        <v>0</v>
      </c>
      <c r="H76" s="56">
        <v>2.5</v>
      </c>
      <c r="I76" s="40">
        <v>279</v>
      </c>
      <c r="J76" s="40">
        <v>74</v>
      </c>
      <c r="K76" s="41">
        <v>3</v>
      </c>
      <c r="L76" s="53">
        <f t="shared" si="2"/>
        <v>202</v>
      </c>
      <c r="M76" s="57">
        <v>238</v>
      </c>
      <c r="N76" s="41">
        <v>52</v>
      </c>
      <c r="O76" s="41">
        <v>3</v>
      </c>
      <c r="P76" s="53">
        <f t="shared" si="1"/>
        <v>183</v>
      </c>
    </row>
    <row r="77" spans="1:16" x14ac:dyDescent="0.25">
      <c r="A77" s="52"/>
      <c r="B77" s="40">
        <v>72</v>
      </c>
      <c r="C77" s="55">
        <v>477</v>
      </c>
      <c r="D77" s="55">
        <v>274.880877</v>
      </c>
      <c r="E77" s="40">
        <v>69.574466999999999</v>
      </c>
      <c r="F77" s="40">
        <v>200.306408</v>
      </c>
      <c r="G77" s="40">
        <v>0</v>
      </c>
      <c r="H77" s="56">
        <v>0</v>
      </c>
      <c r="I77" s="40">
        <v>276</v>
      </c>
      <c r="J77" s="40">
        <v>73</v>
      </c>
      <c r="K77" s="41">
        <v>3</v>
      </c>
      <c r="L77" s="53">
        <f t="shared" si="2"/>
        <v>200</v>
      </c>
      <c r="M77" s="57">
        <v>231</v>
      </c>
      <c r="N77" s="41">
        <v>51</v>
      </c>
      <c r="O77" s="41">
        <v>2</v>
      </c>
      <c r="P77" s="53">
        <f t="shared" si="1"/>
        <v>178</v>
      </c>
    </row>
    <row r="78" spans="1:16" x14ac:dyDescent="0.25">
      <c r="A78" s="52"/>
      <c r="B78" s="40">
        <v>73</v>
      </c>
      <c r="C78" s="55">
        <v>876</v>
      </c>
      <c r="D78" s="55">
        <v>584.71078699999998</v>
      </c>
      <c r="E78" s="40">
        <v>77.872341000000006</v>
      </c>
      <c r="F78" s="40">
        <v>496.838438</v>
      </c>
      <c r="G78" s="40">
        <v>0</v>
      </c>
      <c r="H78" s="56">
        <v>0</v>
      </c>
      <c r="I78" s="40">
        <v>638</v>
      </c>
      <c r="J78" s="40">
        <v>82</v>
      </c>
      <c r="K78" s="41">
        <v>24</v>
      </c>
      <c r="L78" s="53">
        <f t="shared" si="2"/>
        <v>532</v>
      </c>
      <c r="M78" s="57">
        <v>572</v>
      </c>
      <c r="N78" s="41">
        <v>68</v>
      </c>
      <c r="O78" s="41">
        <v>21</v>
      </c>
      <c r="P78" s="53">
        <f t="shared" si="1"/>
        <v>483</v>
      </c>
    </row>
    <row r="79" spans="1:16" x14ac:dyDescent="0.25">
      <c r="A79" s="52"/>
      <c r="B79" s="40">
        <v>74</v>
      </c>
      <c r="C79" s="55">
        <v>193</v>
      </c>
      <c r="D79" s="55">
        <v>92.407687999999993</v>
      </c>
      <c r="E79" s="40">
        <v>28.852478000000001</v>
      </c>
      <c r="F79" s="40">
        <v>59.464300000000001</v>
      </c>
      <c r="G79" s="40">
        <v>0</v>
      </c>
      <c r="H79" s="56">
        <v>0</v>
      </c>
      <c r="I79" s="40">
        <v>58</v>
      </c>
      <c r="J79" s="40">
        <v>20</v>
      </c>
      <c r="K79" s="41">
        <v>2</v>
      </c>
      <c r="L79" s="53">
        <f t="shared" si="2"/>
        <v>36</v>
      </c>
      <c r="M79" s="57">
        <v>43</v>
      </c>
      <c r="N79" s="41">
        <v>16</v>
      </c>
      <c r="O79" s="41">
        <v>2</v>
      </c>
      <c r="P79" s="53">
        <f t="shared" si="1"/>
        <v>25</v>
      </c>
    </row>
    <row r="80" spans="1:16" x14ac:dyDescent="0.25">
      <c r="A80" s="52"/>
      <c r="B80" s="40">
        <v>75</v>
      </c>
      <c r="C80" s="55">
        <v>39</v>
      </c>
      <c r="D80" s="55">
        <v>19.683938000000001</v>
      </c>
      <c r="E80" s="40">
        <v>11.519259999999999</v>
      </c>
      <c r="F80" s="40">
        <v>6.923082</v>
      </c>
      <c r="G80" s="40">
        <v>0.70588200000000001</v>
      </c>
      <c r="H80" s="56">
        <v>0</v>
      </c>
      <c r="I80" s="40">
        <v>16</v>
      </c>
      <c r="J80" s="40">
        <v>11</v>
      </c>
      <c r="K80" s="41">
        <v>1</v>
      </c>
      <c r="L80" s="53">
        <f t="shared" si="2"/>
        <v>4</v>
      </c>
      <c r="M80" s="57">
        <v>8</v>
      </c>
      <c r="N80" s="41">
        <v>4</v>
      </c>
      <c r="O80" s="41">
        <v>1</v>
      </c>
      <c r="P80" s="53">
        <f t="shared" si="1"/>
        <v>3</v>
      </c>
    </row>
    <row r="81" spans="1:16" x14ac:dyDescent="0.25">
      <c r="A81" s="52"/>
      <c r="B81" s="40">
        <v>76</v>
      </c>
      <c r="C81" s="55">
        <v>1426</v>
      </c>
      <c r="D81" s="55">
        <v>615.795976</v>
      </c>
      <c r="E81" s="40">
        <v>395.53861899999998</v>
      </c>
      <c r="F81" s="40">
        <v>170.44546299999999</v>
      </c>
      <c r="G81" s="40">
        <v>7.66913</v>
      </c>
      <c r="H81" s="56">
        <v>39.999899999999997</v>
      </c>
      <c r="I81" s="40">
        <v>429</v>
      </c>
      <c r="J81" s="40">
        <v>319</v>
      </c>
      <c r="K81" s="41">
        <v>4</v>
      </c>
      <c r="L81" s="53">
        <f t="shared" si="2"/>
        <v>106</v>
      </c>
      <c r="M81" s="57">
        <v>257</v>
      </c>
      <c r="N81" s="41">
        <v>197</v>
      </c>
      <c r="O81" s="41">
        <v>2</v>
      </c>
      <c r="P81" s="53">
        <f t="shared" si="1"/>
        <v>58</v>
      </c>
    </row>
    <row r="82" spans="1:16" x14ac:dyDescent="0.25">
      <c r="A82" s="52"/>
      <c r="B82" s="40">
        <v>77</v>
      </c>
      <c r="C82" s="55">
        <v>2393</v>
      </c>
      <c r="D82" s="55">
        <v>1007.905719</v>
      </c>
      <c r="E82" s="40">
        <v>591.97369000000003</v>
      </c>
      <c r="F82" s="40">
        <v>340.41271399999999</v>
      </c>
      <c r="G82" s="40">
        <v>67.549385000000001</v>
      </c>
      <c r="H82" s="56">
        <v>3.6842109999999999</v>
      </c>
      <c r="I82" s="40">
        <v>817</v>
      </c>
      <c r="J82" s="40">
        <v>558</v>
      </c>
      <c r="K82" s="41">
        <v>10</v>
      </c>
      <c r="L82" s="53">
        <f t="shared" si="2"/>
        <v>249</v>
      </c>
      <c r="M82" s="57">
        <v>511</v>
      </c>
      <c r="N82" s="41">
        <v>340</v>
      </c>
      <c r="O82" s="41">
        <v>5</v>
      </c>
      <c r="P82" s="53">
        <f t="shared" si="1"/>
        <v>166</v>
      </c>
    </row>
    <row r="83" spans="1:16" x14ac:dyDescent="0.25">
      <c r="A83" s="52"/>
      <c r="B83" s="40">
        <v>78</v>
      </c>
      <c r="C83" s="55">
        <v>1528</v>
      </c>
      <c r="D83" s="55">
        <v>737.44545000000005</v>
      </c>
      <c r="E83" s="40">
        <v>354.091522</v>
      </c>
      <c r="F83" s="40">
        <v>309.58744200000001</v>
      </c>
      <c r="G83" s="40">
        <v>48.700688999999997</v>
      </c>
      <c r="H83" s="56">
        <v>21.315788999999999</v>
      </c>
      <c r="I83" s="40">
        <v>580</v>
      </c>
      <c r="J83" s="40">
        <v>345</v>
      </c>
      <c r="K83" s="41">
        <v>25</v>
      </c>
      <c r="L83" s="53">
        <f t="shared" si="2"/>
        <v>210</v>
      </c>
      <c r="M83" s="57">
        <v>371</v>
      </c>
      <c r="N83" s="41">
        <v>188</v>
      </c>
      <c r="O83" s="41">
        <v>17</v>
      </c>
      <c r="P83" s="53">
        <f t="shared" si="1"/>
        <v>166</v>
      </c>
    </row>
    <row r="84" spans="1:16" x14ac:dyDescent="0.25">
      <c r="A84" s="52"/>
      <c r="B84" s="40">
        <v>79</v>
      </c>
      <c r="C84" s="55">
        <v>379</v>
      </c>
      <c r="D84" s="55">
        <v>203.86320699999999</v>
      </c>
      <c r="E84" s="40">
        <v>79.585971999999998</v>
      </c>
      <c r="F84" s="40">
        <v>92.409644</v>
      </c>
      <c r="G84" s="40">
        <v>19.984473000000001</v>
      </c>
      <c r="H84" s="56">
        <v>6.428572</v>
      </c>
      <c r="I84" s="40">
        <v>170</v>
      </c>
      <c r="J84" s="40">
        <v>91</v>
      </c>
      <c r="K84" s="41">
        <v>2</v>
      </c>
      <c r="L84" s="53">
        <f t="shared" si="2"/>
        <v>77</v>
      </c>
      <c r="M84" s="57">
        <v>85</v>
      </c>
      <c r="N84" s="41">
        <v>48</v>
      </c>
      <c r="O84" s="41">
        <v>2</v>
      </c>
      <c r="P84" s="53">
        <f t="shared" si="1"/>
        <v>35</v>
      </c>
    </row>
    <row r="85" spans="1:16" x14ac:dyDescent="0.25">
      <c r="A85" s="52"/>
      <c r="B85" s="40">
        <v>80</v>
      </c>
      <c r="C85" s="55">
        <v>1148</v>
      </c>
      <c r="D85" s="55">
        <v>715.49879999999996</v>
      </c>
      <c r="E85" s="40">
        <v>506.76423299999999</v>
      </c>
      <c r="F85" s="40">
        <v>193.64761799999999</v>
      </c>
      <c r="G85" s="40">
        <v>11.086957</v>
      </c>
      <c r="H85" s="56">
        <v>0</v>
      </c>
      <c r="I85" s="40">
        <v>498</v>
      </c>
      <c r="J85" s="40">
        <v>332</v>
      </c>
      <c r="K85" s="41">
        <v>34</v>
      </c>
      <c r="L85" s="53">
        <f t="shared" si="2"/>
        <v>132</v>
      </c>
      <c r="M85" s="57">
        <v>312</v>
      </c>
      <c r="N85" s="41">
        <v>213</v>
      </c>
      <c r="O85" s="41">
        <v>14</v>
      </c>
      <c r="P85" s="53">
        <f t="shared" si="1"/>
        <v>85</v>
      </c>
    </row>
    <row r="86" spans="1:16" x14ac:dyDescent="0.25">
      <c r="A86" s="52"/>
      <c r="B86" s="40">
        <v>81</v>
      </c>
      <c r="C86" s="55">
        <v>936</v>
      </c>
      <c r="D86" s="55">
        <v>362.58513799999997</v>
      </c>
      <c r="E86" s="40">
        <v>214.26037099999999</v>
      </c>
      <c r="F86" s="40">
        <v>107.935152</v>
      </c>
      <c r="G86" s="40">
        <v>0</v>
      </c>
      <c r="H86" s="56">
        <v>38.571429999999999</v>
      </c>
      <c r="I86" s="40">
        <v>321</v>
      </c>
      <c r="J86" s="40">
        <v>212</v>
      </c>
      <c r="K86" s="41">
        <v>27</v>
      </c>
      <c r="L86" s="53">
        <f t="shared" si="2"/>
        <v>82</v>
      </c>
      <c r="M86" s="57">
        <v>213</v>
      </c>
      <c r="N86" s="41">
        <v>130</v>
      </c>
      <c r="O86" s="41">
        <v>26</v>
      </c>
      <c r="P86" s="53">
        <f t="shared" si="1"/>
        <v>57</v>
      </c>
    </row>
    <row r="87" spans="1:16" x14ac:dyDescent="0.25">
      <c r="A87" s="52"/>
      <c r="B87" s="40">
        <v>82</v>
      </c>
      <c r="C87" s="55">
        <v>167</v>
      </c>
      <c r="D87" s="55">
        <v>89.739078000000006</v>
      </c>
      <c r="E87" s="40">
        <v>10.997963</v>
      </c>
      <c r="F87" s="40">
        <v>71.845509000000007</v>
      </c>
      <c r="G87" s="40">
        <v>0</v>
      </c>
      <c r="H87" s="56">
        <v>4.038462</v>
      </c>
      <c r="I87" s="40">
        <v>99</v>
      </c>
      <c r="J87" s="40">
        <v>34</v>
      </c>
      <c r="K87" s="41">
        <v>1</v>
      </c>
      <c r="L87" s="53">
        <f t="shared" si="2"/>
        <v>64</v>
      </c>
      <c r="M87" s="57">
        <v>77</v>
      </c>
      <c r="N87" s="41">
        <v>26</v>
      </c>
      <c r="O87" s="41">
        <v>1</v>
      </c>
      <c r="P87" s="53">
        <f t="shared" si="1"/>
        <v>50</v>
      </c>
    </row>
    <row r="88" spans="1:16" x14ac:dyDescent="0.25">
      <c r="A88" s="52"/>
      <c r="B88" s="40">
        <v>83</v>
      </c>
      <c r="C88" s="55">
        <v>636</v>
      </c>
      <c r="D88" s="55">
        <v>330.531859</v>
      </c>
      <c r="E88" s="40">
        <v>65.010182999999998</v>
      </c>
      <c r="F88" s="40">
        <v>212.06013300000001</v>
      </c>
      <c r="G88" s="40">
        <v>0</v>
      </c>
      <c r="H88" s="56">
        <v>13.461539</v>
      </c>
      <c r="I88" s="40">
        <v>328</v>
      </c>
      <c r="J88" s="40">
        <v>162</v>
      </c>
      <c r="K88" s="41">
        <v>8</v>
      </c>
      <c r="L88" s="53">
        <f t="shared" si="2"/>
        <v>158</v>
      </c>
      <c r="M88" s="57">
        <v>229</v>
      </c>
      <c r="N88" s="41">
        <v>105</v>
      </c>
      <c r="O88" s="41">
        <v>5</v>
      </c>
      <c r="P88" s="53">
        <f t="shared" si="1"/>
        <v>119</v>
      </c>
    </row>
    <row r="89" spans="1:16" x14ac:dyDescent="0.25">
      <c r="A89" s="52"/>
      <c r="B89" s="40">
        <v>84</v>
      </c>
      <c r="C89" s="55">
        <v>641</v>
      </c>
      <c r="D89" s="55">
        <v>471.43157000000002</v>
      </c>
      <c r="E89" s="40">
        <v>139.901544</v>
      </c>
      <c r="F89" s="40">
        <v>255.566653</v>
      </c>
      <c r="G89" s="40">
        <v>0</v>
      </c>
      <c r="H89" s="56">
        <v>18.820513999999999</v>
      </c>
      <c r="I89" s="40">
        <v>293</v>
      </c>
      <c r="J89" s="40">
        <v>90</v>
      </c>
      <c r="K89" s="41">
        <v>5</v>
      </c>
      <c r="L89" s="53">
        <f t="shared" si="2"/>
        <v>198</v>
      </c>
      <c r="M89" s="57">
        <v>189</v>
      </c>
      <c r="N89" s="41">
        <v>51</v>
      </c>
      <c r="O89" s="41">
        <v>5</v>
      </c>
      <c r="P89" s="53">
        <f t="shared" si="1"/>
        <v>133</v>
      </c>
    </row>
    <row r="90" spans="1:16" x14ac:dyDescent="0.25">
      <c r="A90" s="52"/>
      <c r="B90" s="40">
        <v>85</v>
      </c>
      <c r="C90" s="55">
        <v>746</v>
      </c>
      <c r="D90" s="55">
        <v>588.74947699999996</v>
      </c>
      <c r="E90" s="40">
        <v>424.25719800000002</v>
      </c>
      <c r="F90" s="40">
        <v>133.158941</v>
      </c>
      <c r="G90" s="40">
        <v>0</v>
      </c>
      <c r="H90" s="56">
        <v>31.333334000000001</v>
      </c>
      <c r="I90" s="40">
        <v>384</v>
      </c>
      <c r="J90" s="40">
        <v>206</v>
      </c>
      <c r="K90" s="41">
        <v>18</v>
      </c>
      <c r="L90" s="53">
        <f t="shared" si="2"/>
        <v>160</v>
      </c>
      <c r="M90" s="57">
        <v>293</v>
      </c>
      <c r="N90" s="41">
        <v>145</v>
      </c>
      <c r="O90" s="41">
        <v>16</v>
      </c>
      <c r="P90" s="53">
        <f t="shared" si="1"/>
        <v>132</v>
      </c>
    </row>
    <row r="91" spans="1:16" x14ac:dyDescent="0.25">
      <c r="A91" s="52"/>
      <c r="B91" s="40">
        <v>86</v>
      </c>
      <c r="C91" s="55">
        <v>44</v>
      </c>
      <c r="D91" s="55">
        <v>17.356144</v>
      </c>
      <c r="E91" s="40">
        <v>2.2541000000000002</v>
      </c>
      <c r="F91" s="40">
        <v>15.102043999999999</v>
      </c>
      <c r="G91" s="40">
        <v>0</v>
      </c>
      <c r="H91" s="56">
        <v>0</v>
      </c>
      <c r="I91" s="40">
        <v>19</v>
      </c>
      <c r="J91" s="40">
        <v>4</v>
      </c>
      <c r="K91" s="41">
        <v>6</v>
      </c>
      <c r="L91" s="53">
        <f t="shared" si="2"/>
        <v>9</v>
      </c>
      <c r="M91" s="57">
        <v>13</v>
      </c>
      <c r="N91" s="41">
        <v>2</v>
      </c>
      <c r="O91" s="41">
        <v>6</v>
      </c>
      <c r="P91" s="53">
        <f t="shared" si="1"/>
        <v>5</v>
      </c>
    </row>
    <row r="92" spans="1:16" x14ac:dyDescent="0.25">
      <c r="A92" s="52"/>
      <c r="B92" s="40">
        <v>87</v>
      </c>
      <c r="C92" s="55">
        <v>249</v>
      </c>
      <c r="D92" s="55">
        <v>75.395386000000002</v>
      </c>
      <c r="E92" s="40">
        <v>36.065598000000001</v>
      </c>
      <c r="F92" s="40">
        <v>31.147966</v>
      </c>
      <c r="G92" s="40">
        <v>0</v>
      </c>
      <c r="H92" s="56">
        <v>0</v>
      </c>
      <c r="I92" s="40">
        <v>66</v>
      </c>
      <c r="J92" s="40">
        <v>42</v>
      </c>
      <c r="K92" s="41">
        <v>2</v>
      </c>
      <c r="L92" s="53">
        <f t="shared" si="2"/>
        <v>22</v>
      </c>
      <c r="M92" s="57">
        <v>38</v>
      </c>
      <c r="N92" s="41">
        <v>25</v>
      </c>
      <c r="O92" s="41">
        <v>2</v>
      </c>
      <c r="P92" s="53">
        <f t="shared" si="1"/>
        <v>11</v>
      </c>
    </row>
    <row r="93" spans="1:16" x14ac:dyDescent="0.25">
      <c r="A93" s="52"/>
      <c r="B93" s="40">
        <v>88</v>
      </c>
      <c r="C93" s="55">
        <v>1394</v>
      </c>
      <c r="D93" s="55">
        <v>578.85887400000001</v>
      </c>
      <c r="E93" s="40">
        <v>394.49873400000001</v>
      </c>
      <c r="F93" s="40">
        <v>149.72608700000001</v>
      </c>
      <c r="G93" s="40">
        <v>0.65789500000000001</v>
      </c>
      <c r="H93" s="56">
        <v>32.142823999999997</v>
      </c>
      <c r="I93" s="40">
        <v>611</v>
      </c>
      <c r="J93" s="40">
        <v>417</v>
      </c>
      <c r="K93" s="41">
        <v>54</v>
      </c>
      <c r="L93" s="53">
        <f t="shared" si="2"/>
        <v>140</v>
      </c>
      <c r="M93" s="57">
        <v>402</v>
      </c>
      <c r="N93" s="41">
        <v>268</v>
      </c>
      <c r="O93" s="41">
        <v>31</v>
      </c>
      <c r="P93" s="53">
        <f t="shared" si="1"/>
        <v>103</v>
      </c>
    </row>
    <row r="94" spans="1:16" x14ac:dyDescent="0.25">
      <c r="A94" s="52"/>
      <c r="B94" s="40">
        <v>89</v>
      </c>
      <c r="C94" s="55">
        <v>913</v>
      </c>
      <c r="D94" s="55">
        <v>470.22161799999998</v>
      </c>
      <c r="E94" s="40">
        <v>307.98424</v>
      </c>
      <c r="F94" s="40">
        <v>138.21720400000001</v>
      </c>
      <c r="G94" s="40">
        <v>1.0909089999999999</v>
      </c>
      <c r="H94" s="56">
        <v>22.929261</v>
      </c>
      <c r="I94" s="40">
        <v>436</v>
      </c>
      <c r="J94" s="40">
        <v>315</v>
      </c>
      <c r="K94" s="41">
        <v>37</v>
      </c>
      <c r="L94" s="53">
        <f t="shared" si="2"/>
        <v>84</v>
      </c>
      <c r="M94" s="57">
        <v>294</v>
      </c>
      <c r="N94" s="41">
        <v>204</v>
      </c>
      <c r="O94" s="41">
        <v>29</v>
      </c>
      <c r="P94" s="53">
        <f t="shared" si="1"/>
        <v>61</v>
      </c>
    </row>
    <row r="95" spans="1:16" x14ac:dyDescent="0.25">
      <c r="A95" s="54"/>
      <c r="B95" s="40">
        <v>90</v>
      </c>
      <c r="C95" s="55">
        <v>125</v>
      </c>
      <c r="D95" s="55">
        <v>64.699331000000001</v>
      </c>
      <c r="E95" s="40">
        <v>20.341339999999999</v>
      </c>
      <c r="F95" s="40">
        <v>39.706364000000001</v>
      </c>
      <c r="G95" s="40">
        <v>1.8421050000000001</v>
      </c>
      <c r="H95" s="56">
        <v>2.142855</v>
      </c>
      <c r="I95" s="40">
        <v>26</v>
      </c>
      <c r="J95" s="40">
        <v>5</v>
      </c>
      <c r="K95" s="41">
        <v>3</v>
      </c>
      <c r="L95" s="53">
        <f t="shared" si="2"/>
        <v>18</v>
      </c>
      <c r="M95" s="57">
        <v>19</v>
      </c>
      <c r="N95" s="41">
        <v>4</v>
      </c>
      <c r="O95" s="41">
        <v>3</v>
      </c>
      <c r="P95" s="53">
        <f t="shared" ref="P95" si="3">M95-N95-O95</f>
        <v>12</v>
      </c>
    </row>
    <row r="97" spans="2:16" x14ac:dyDescent="0.25">
      <c r="B97" s="41"/>
      <c r="C97" s="41">
        <f t="shared" ref="C97:P97" si="4">SUM(C6:C96)</f>
        <v>72937</v>
      </c>
      <c r="D97" s="41">
        <f t="shared" si="4"/>
        <v>47536.427539000018</v>
      </c>
      <c r="E97" s="41">
        <f t="shared" si="4"/>
        <v>13788.998915000004</v>
      </c>
      <c r="F97" s="41">
        <f t="shared" si="4"/>
        <v>28582.771461999993</v>
      </c>
      <c r="G97" s="41">
        <f t="shared" si="4"/>
        <v>1294.7877260000002</v>
      </c>
      <c r="H97" s="41">
        <f t="shared" si="4"/>
        <v>3089.2363059999989</v>
      </c>
      <c r="I97" s="41">
        <f t="shared" si="4"/>
        <v>38418</v>
      </c>
      <c r="J97" s="41">
        <f t="shared" si="4"/>
        <v>12087</v>
      </c>
      <c r="K97" s="41">
        <f t="shared" si="4"/>
        <v>2034</v>
      </c>
      <c r="L97" s="41">
        <f t="shared" si="4"/>
        <v>24297</v>
      </c>
      <c r="M97" s="41">
        <f t="shared" si="4"/>
        <v>30101</v>
      </c>
      <c r="N97" s="41">
        <f t="shared" si="4"/>
        <v>8508</v>
      </c>
      <c r="O97" s="41">
        <f t="shared" si="4"/>
        <v>1580</v>
      </c>
      <c r="P97" s="41">
        <f t="shared" si="4"/>
        <v>20013</v>
      </c>
    </row>
  </sheetData>
  <sheetProtection sheet="1" selectLockedCells="1"/>
  <protectedRanges>
    <protectedRange sqref="A6:A95" name="Range1"/>
  </protectedRanges>
  <mergeCells count="4">
    <mergeCell ref="D4:H4"/>
    <mergeCell ref="M4:P4"/>
    <mergeCell ref="I4:L4"/>
    <mergeCell ref="A1:L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0"/>
  <sheetViews>
    <sheetView zoomScaleNormal="100" workbookViewId="0">
      <selection activeCell="A3" sqref="A3:F4"/>
    </sheetView>
  </sheetViews>
  <sheetFormatPr defaultColWidth="9.109375" defaultRowHeight="13.2" x14ac:dyDescent="0.25"/>
  <cols>
    <col min="1" max="1" width="11.5546875" style="46" customWidth="1"/>
    <col min="2" max="2" width="13.6640625" style="46" customWidth="1"/>
    <col min="3" max="3" width="7.88671875" style="46" bestFit="1" customWidth="1"/>
    <col min="4" max="5" width="7.109375" style="46" bestFit="1" customWidth="1"/>
    <col min="6" max="6" width="7.88671875" style="46" customWidth="1"/>
    <col min="7" max="7" width="10.109375" style="46" bestFit="1" customWidth="1"/>
    <col min="8" max="8" width="9" style="46" customWidth="1"/>
    <col min="9" max="9" width="10.109375" style="46" bestFit="1" customWidth="1"/>
    <col min="10" max="10" width="8" style="46" bestFit="1" customWidth="1"/>
    <col min="11" max="12" width="8" style="46" customWidth="1"/>
    <col min="13" max="13" width="13.109375" style="46" customWidth="1"/>
    <col min="14" max="15" width="8" style="46" bestFit="1" customWidth="1"/>
    <col min="16" max="16" width="8" style="46" customWidth="1"/>
    <col min="17" max="17" width="10.109375" style="46" bestFit="1" customWidth="1"/>
    <col min="18" max="18" width="6.44140625" style="46" bestFit="1" customWidth="1"/>
    <col min="19" max="19" width="9.109375" style="46" bestFit="1" customWidth="1"/>
    <col min="20" max="20" width="7.44140625" style="46" bestFit="1" customWidth="1"/>
    <col min="21" max="21" width="6.88671875" style="46" bestFit="1" customWidth="1"/>
    <col min="22" max="22" width="5.44140625" style="46" bestFit="1" customWidth="1"/>
    <col min="23" max="16384" width="9.109375" style="46"/>
  </cols>
  <sheetData>
    <row r="1" spans="1:16" s="49" customFormat="1" ht="14.4" x14ac:dyDescent="0.3">
      <c r="A1" s="48" t="s">
        <v>0</v>
      </c>
      <c r="B1" s="48"/>
      <c r="F1" s="50" t="s">
        <v>26</v>
      </c>
      <c r="G1" s="72">
        <f>H8/4</f>
        <v>18234.25</v>
      </c>
    </row>
    <row r="2" spans="1:16" s="49" customFormat="1" ht="14.4" x14ac:dyDescent="0.3">
      <c r="A2" s="48" t="s">
        <v>53</v>
      </c>
      <c r="B2" s="48"/>
    </row>
    <row r="3" spans="1:16" s="49" customFormat="1" ht="14.4" x14ac:dyDescent="0.3">
      <c r="A3" s="80" t="s">
        <v>54</v>
      </c>
      <c r="B3" s="80"/>
      <c r="C3" s="80"/>
      <c r="D3" s="80"/>
      <c r="E3" s="80"/>
      <c r="F3" s="80"/>
    </row>
    <row r="4" spans="1:16" s="49" customFormat="1" ht="14.4" x14ac:dyDescent="0.3">
      <c r="A4" s="80"/>
      <c r="B4" s="80"/>
      <c r="C4" s="80"/>
      <c r="D4" s="80"/>
      <c r="E4" s="80"/>
      <c r="F4" s="80"/>
    </row>
    <row r="5" spans="1:16" ht="13.8" thickBot="1" x14ac:dyDescent="0.3">
      <c r="A5" s="47"/>
      <c r="B5" s="47"/>
      <c r="C5" s="47"/>
      <c r="D5" s="47"/>
      <c r="E5" s="47"/>
      <c r="F5" s="47"/>
    </row>
    <row r="6" spans="1:16" ht="13.8" thickBot="1" x14ac:dyDescent="0.3">
      <c r="C6" s="67" t="s">
        <v>23</v>
      </c>
      <c r="D6" s="68"/>
      <c r="E6" s="68"/>
      <c r="F6" s="68"/>
      <c r="G6" s="68"/>
      <c r="H6" s="69"/>
      <c r="I6" s="85" t="s">
        <v>25</v>
      </c>
      <c r="J6" s="86"/>
      <c r="K6" s="86"/>
      <c r="L6" s="86"/>
      <c r="M6" s="86"/>
      <c r="N6" s="87"/>
    </row>
    <row r="7" spans="1:16" ht="13.8" thickBot="1" x14ac:dyDescent="0.3">
      <c r="A7" s="6" t="s">
        <v>22</v>
      </c>
      <c r="B7" s="6" t="s">
        <v>21</v>
      </c>
      <c r="C7" s="28">
        <v>1</v>
      </c>
      <c r="D7" s="29">
        <v>2</v>
      </c>
      <c r="E7" s="29">
        <v>3</v>
      </c>
      <c r="F7" s="29">
        <v>4</v>
      </c>
      <c r="G7" s="30" t="s">
        <v>1</v>
      </c>
      <c r="H7" s="30" t="s">
        <v>2</v>
      </c>
      <c r="I7" s="28">
        <f>C7</f>
        <v>1</v>
      </c>
      <c r="J7" s="29">
        <f>D7</f>
        <v>2</v>
      </c>
      <c r="K7" s="29">
        <f>E7</f>
        <v>3</v>
      </c>
      <c r="L7" s="29">
        <f>F7</f>
        <v>4</v>
      </c>
      <c r="M7" s="30" t="s">
        <v>1</v>
      </c>
      <c r="N7" s="30" t="s">
        <v>2</v>
      </c>
    </row>
    <row r="8" spans="1:16" ht="12.75" customHeight="1" x14ac:dyDescent="0.25">
      <c r="A8" s="88" t="s">
        <v>51</v>
      </c>
      <c r="B8" s="31" t="s">
        <v>13</v>
      </c>
      <c r="C8" s="8">
        <f>SUMIF(Assignments!$A$6:$A$95,"=1",Assignments!$C$6:$C$95)</f>
        <v>0</v>
      </c>
      <c r="D8" s="9">
        <f>SUMIF(Assignments!$A$6:$A$95,"=2",Assignments!$C$6:$C$95)</f>
        <v>0</v>
      </c>
      <c r="E8" s="9">
        <f>SUMIF(Assignments!$A$6:$A$95,"=3",Assignments!$C$6:$C$95)</f>
        <v>0</v>
      </c>
      <c r="F8" s="9">
        <f>SUMIF(Assignments!$A$6:$A$95,"=4",Assignments!$C$6:$C$95)</f>
        <v>0</v>
      </c>
      <c r="G8" s="10">
        <f>H8-SUM(C8:F8)</f>
        <v>72937</v>
      </c>
      <c r="H8" s="10">
        <f>Assignments!C97</f>
        <v>72937</v>
      </c>
      <c r="I8" s="11"/>
      <c r="J8" s="12"/>
      <c r="K8" s="12"/>
      <c r="L8" s="12"/>
      <c r="M8" s="43"/>
      <c r="N8" s="13"/>
      <c r="P8" s="7"/>
    </row>
    <row r="9" spans="1:16" ht="27" thickBot="1" x14ac:dyDescent="0.3">
      <c r="A9" s="89"/>
      <c r="B9" s="32" t="s">
        <v>24</v>
      </c>
      <c r="C9" s="14">
        <f>C8-$G$1</f>
        <v>-18234.25</v>
      </c>
      <c r="D9" s="15">
        <f>D8-$G$1</f>
        <v>-18234.25</v>
      </c>
      <c r="E9" s="15">
        <f>E8-$G$1</f>
        <v>-18234.25</v>
      </c>
      <c r="F9" s="15">
        <f>F8-$G$1</f>
        <v>-18234.25</v>
      </c>
      <c r="G9" s="16"/>
      <c r="H9" s="16">
        <f>MAX(C9:F9)-MIN(C9:F9)</f>
        <v>0</v>
      </c>
      <c r="I9" s="70">
        <f>C9/$G$1</f>
        <v>-1</v>
      </c>
      <c r="J9" s="71">
        <f>D9/$G$1</f>
        <v>-1</v>
      </c>
      <c r="K9" s="71">
        <f>E9/$G$1</f>
        <v>-1</v>
      </c>
      <c r="L9" s="71">
        <f>F9/$G$1</f>
        <v>-1</v>
      </c>
      <c r="M9" s="44"/>
      <c r="N9" s="27">
        <f>H9/$G$1</f>
        <v>0</v>
      </c>
      <c r="P9" s="7"/>
    </row>
    <row r="10" spans="1:16" x14ac:dyDescent="0.25">
      <c r="A10" s="82" t="s">
        <v>55</v>
      </c>
      <c r="B10" s="31" t="s">
        <v>15</v>
      </c>
      <c r="C10" s="8">
        <f>SUMIF(Assignments!$A$6:$A$95,"=1",Assignments!$D$6:$D$95)</f>
        <v>0</v>
      </c>
      <c r="D10" s="9">
        <f>SUMIF(Assignments!$A$6:$A$95,"=2",Assignments!$D$6:$D$95)</f>
        <v>0</v>
      </c>
      <c r="E10" s="9">
        <f>SUMIF(Assignments!$A$6:$A$95,"=3",Assignments!$D$6:$D$95)</f>
        <v>0</v>
      </c>
      <c r="F10" s="9">
        <f>SUMIF(Assignments!$A$6:$A$95,"=4",Assignments!$D$6:$D$95)</f>
        <v>0</v>
      </c>
      <c r="G10" s="10">
        <f t="shared" ref="G10:G22" si="0">H10-SUM(C10:F10)</f>
        <v>47536.427539000018</v>
      </c>
      <c r="H10" s="10">
        <v>47536.427539000018</v>
      </c>
      <c r="I10" s="11"/>
      <c r="J10" s="12"/>
      <c r="K10" s="12"/>
      <c r="L10" s="12"/>
      <c r="M10" s="45"/>
      <c r="N10" s="26"/>
      <c r="P10" s="7"/>
    </row>
    <row r="11" spans="1:16" x14ac:dyDescent="0.25">
      <c r="A11" s="83"/>
      <c r="B11" s="33" t="s">
        <v>18</v>
      </c>
      <c r="C11" s="14">
        <f>SUMIF(Assignments!$A$6:$A$95,"=1",Assignments!$E$6:$E$95)</f>
        <v>0</v>
      </c>
      <c r="D11" s="15">
        <f>SUMIF(Assignments!$A$6:$A$95,"=2",Assignments!$E$6:$E$95)</f>
        <v>0</v>
      </c>
      <c r="E11" s="15">
        <f>SUMIF(Assignments!$A$6:$A$95,"=3",Assignments!$E$6:$E$95)</f>
        <v>0</v>
      </c>
      <c r="F11" s="15">
        <f>SUMIF(Assignments!$A$6:$A$95,"=4",Assignments!$E$6:$E$95)</f>
        <v>0</v>
      </c>
      <c r="G11" s="16">
        <f t="shared" si="0"/>
        <v>13788.998915000004</v>
      </c>
      <c r="H11" s="16">
        <v>13788.998915000004</v>
      </c>
      <c r="I11" s="17" t="e">
        <f t="shared" ref="I11:L14" si="1">C11/C$10</f>
        <v>#DIV/0!</v>
      </c>
      <c r="J11" s="18" t="e">
        <f t="shared" si="1"/>
        <v>#DIV/0!</v>
      </c>
      <c r="K11" s="18" t="e">
        <f t="shared" si="1"/>
        <v>#DIV/0!</v>
      </c>
      <c r="L11" s="18" t="e">
        <f t="shared" si="1"/>
        <v>#DIV/0!</v>
      </c>
      <c r="M11" s="44">
        <f>IF(G11&gt;0,G11/G$8,"")</f>
        <v>0.18905355190095566</v>
      </c>
      <c r="N11" s="19">
        <f>H11/H$10</f>
        <v>0.29007225887320159</v>
      </c>
      <c r="P11" s="7"/>
    </row>
    <row r="12" spans="1:16" x14ac:dyDescent="0.25">
      <c r="A12" s="83"/>
      <c r="B12" s="33" t="s">
        <v>19</v>
      </c>
      <c r="C12" s="14">
        <f>SUMIF(Assignments!$A$6:$A$95,"=1",Assignments!$F$6:$F$95)</f>
        <v>0</v>
      </c>
      <c r="D12" s="15">
        <f>SUMIF(Assignments!$A$6:$A$95,"=2",Assignments!$F$6:$F$95)</f>
        <v>0</v>
      </c>
      <c r="E12" s="15">
        <f>SUMIF(Assignments!$A$6:$A$95,"=3",Assignments!$F$6:$F$95)</f>
        <v>0</v>
      </c>
      <c r="F12" s="15">
        <f>SUMIF(Assignments!$A$6:$A$95,"=4",Assignments!$F$6:$F$95)</f>
        <v>0</v>
      </c>
      <c r="G12" s="16">
        <f t="shared" si="0"/>
        <v>28582.771461999993</v>
      </c>
      <c r="H12" s="16">
        <v>28582.771461999993</v>
      </c>
      <c r="I12" s="17" t="e">
        <f t="shared" si="1"/>
        <v>#DIV/0!</v>
      </c>
      <c r="J12" s="18" t="e">
        <f t="shared" si="1"/>
        <v>#DIV/0!</v>
      </c>
      <c r="K12" s="18" t="e">
        <f t="shared" si="1"/>
        <v>#DIV/0!</v>
      </c>
      <c r="L12" s="18" t="e">
        <f t="shared" si="1"/>
        <v>#DIV/0!</v>
      </c>
      <c r="M12" s="44">
        <f>IF(G12&gt;0,G12/G$8,"")</f>
        <v>0.39188301495811445</v>
      </c>
      <c r="N12" s="19">
        <f>H12/H$10</f>
        <v>0.60128143703163239</v>
      </c>
      <c r="P12" s="7"/>
    </row>
    <row r="13" spans="1:16" x14ac:dyDescent="0.25">
      <c r="A13" s="83"/>
      <c r="B13" s="33" t="s">
        <v>39</v>
      </c>
      <c r="C13" s="14">
        <f>SUMIF(Assignments!$A$6:$A$95,"=1",Assignments!$G$6:$G$95)</f>
        <v>0</v>
      </c>
      <c r="D13" s="15">
        <f>SUMIF(Assignments!$A$6:$A$95,"=2",Assignments!$G$6:$G$95)</f>
        <v>0</v>
      </c>
      <c r="E13" s="15">
        <f>SUMIF(Assignments!$A$6:$A$95,"=3",Assignments!$G$6:$G$95)</f>
        <v>0</v>
      </c>
      <c r="F13" s="15">
        <f>SUMIF(Assignments!$A$6:$A$95,"=4",Assignments!$G$6:$G$95)</f>
        <v>0</v>
      </c>
      <c r="G13" s="16">
        <f t="shared" si="0"/>
        <v>1294.7877260000002</v>
      </c>
      <c r="H13" s="16">
        <v>1294.7877260000002</v>
      </c>
      <c r="I13" s="17" t="e">
        <f t="shared" si="1"/>
        <v>#DIV/0!</v>
      </c>
      <c r="J13" s="18" t="e">
        <f t="shared" si="1"/>
        <v>#DIV/0!</v>
      </c>
      <c r="K13" s="18" t="e">
        <f t="shared" si="1"/>
        <v>#DIV/0!</v>
      </c>
      <c r="L13" s="18" t="e">
        <f t="shared" si="1"/>
        <v>#DIV/0!</v>
      </c>
      <c r="M13" s="44">
        <f>IF(G13&gt;0,G13/G$8,"")</f>
        <v>1.7752138503091711E-2</v>
      </c>
      <c r="N13" s="19">
        <f>H13/H$10</f>
        <v>2.7237800420271917E-2</v>
      </c>
      <c r="P13" s="7"/>
    </row>
    <row r="14" spans="1:16" ht="13.8" thickBot="1" x14ac:dyDescent="0.3">
      <c r="A14" s="83"/>
      <c r="B14" s="33" t="s">
        <v>20</v>
      </c>
      <c r="C14" s="14">
        <f>SUMIF(Assignments!$A$6:$A$95,"=1",Assignments!$H$6:$H$95)</f>
        <v>0</v>
      </c>
      <c r="D14" s="15">
        <f>SUMIF(Assignments!$A$6:$A$95,"=2",Assignments!$H$6:$H$95)</f>
        <v>0</v>
      </c>
      <c r="E14" s="15">
        <f>SUMIF(Assignments!$A$6:$A$95,"=3",Assignments!$H$6:$H$95)</f>
        <v>0</v>
      </c>
      <c r="F14" s="15">
        <f>SUMIF(Assignments!$A$6:$A$95,"=4",Assignments!$H$6:$H$95)</f>
        <v>0</v>
      </c>
      <c r="G14" s="16">
        <f t="shared" si="0"/>
        <v>3089.2363059999989</v>
      </c>
      <c r="H14" s="16">
        <v>3089.2363059999989</v>
      </c>
      <c r="I14" s="17" t="e">
        <f t="shared" si="1"/>
        <v>#DIV/0!</v>
      </c>
      <c r="J14" s="18" t="e">
        <f t="shared" si="1"/>
        <v>#DIV/0!</v>
      </c>
      <c r="K14" s="18" t="e">
        <f t="shared" si="1"/>
        <v>#DIV/0!</v>
      </c>
      <c r="L14" s="18" t="e">
        <f t="shared" si="1"/>
        <v>#DIV/0!</v>
      </c>
      <c r="M14" s="35">
        <f>IF(G14&gt;0,G14/G$8,"")</f>
        <v>4.23548583846333E-2</v>
      </c>
      <c r="N14" s="19">
        <f>H14/H$10</f>
        <v>6.4986715786867155E-2</v>
      </c>
      <c r="P14" s="7"/>
    </row>
    <row r="15" spans="1:16" x14ac:dyDescent="0.25">
      <c r="A15" s="82" t="s">
        <v>43</v>
      </c>
      <c r="B15" s="31" t="s">
        <v>27</v>
      </c>
      <c r="C15" s="8">
        <f>SUMIF(Assignments!$A$6:$A$95,"=1",Assignments!$I$6:$I$95)</f>
        <v>0</v>
      </c>
      <c r="D15" s="9">
        <f>SUMIF(Assignments!$A$6:$A$95,"=2",Assignments!$I$6:$I$95)</f>
        <v>0</v>
      </c>
      <c r="E15" s="9">
        <f>SUMIF(Assignments!$A$6:$A$95,"=3",Assignments!$I$6:$I$95)</f>
        <v>0</v>
      </c>
      <c r="F15" s="9">
        <f>SUMIF(Assignments!$A$6:$A$95,"=4",Assignments!$I$6:$I$95)</f>
        <v>0</v>
      </c>
      <c r="G15" s="10">
        <f t="shared" si="0"/>
        <v>38418</v>
      </c>
      <c r="H15" s="10">
        <v>38418</v>
      </c>
      <c r="I15" s="11"/>
      <c r="J15" s="12"/>
      <c r="K15" s="12"/>
      <c r="L15" s="12"/>
      <c r="M15" s="44"/>
      <c r="N15" s="26"/>
      <c r="P15" s="7"/>
    </row>
    <row r="16" spans="1:16" x14ac:dyDescent="0.25">
      <c r="A16" s="83"/>
      <c r="B16" s="33" t="s">
        <v>29</v>
      </c>
      <c r="C16" s="14">
        <f>SUMIF(Assignments!$A$6:$A$95,"=1",Assignments!$J$6:$J$95)</f>
        <v>0</v>
      </c>
      <c r="D16" s="15">
        <f>SUMIF(Assignments!$A$6:$A$95,"=2",Assignments!$J$6:$J$95)</f>
        <v>0</v>
      </c>
      <c r="E16" s="15">
        <f>SUMIF(Assignments!$A$6:$A$95,"=3",Assignments!$J$6:$J$95)</f>
        <v>0</v>
      </c>
      <c r="F16" s="15">
        <f>SUMIF(Assignments!$A$6:$A$95,"=4",Assignments!$J$6:$J$95)</f>
        <v>0</v>
      </c>
      <c r="G16" s="16">
        <f t="shared" si="0"/>
        <v>12087</v>
      </c>
      <c r="H16" s="16">
        <v>12087</v>
      </c>
      <c r="I16" s="17" t="e">
        <f t="shared" ref="I16:L18" si="2">C16/C$15</f>
        <v>#DIV/0!</v>
      </c>
      <c r="J16" s="18" t="e">
        <f t="shared" si="2"/>
        <v>#DIV/0!</v>
      </c>
      <c r="K16" s="18" t="e">
        <f t="shared" si="2"/>
        <v>#DIV/0!</v>
      </c>
      <c r="L16" s="18" t="e">
        <f t="shared" si="2"/>
        <v>#DIV/0!</v>
      </c>
      <c r="M16" s="44">
        <f>IF(G16&gt;0,G16/G$8,"")</f>
        <v>0.16571835968027201</v>
      </c>
      <c r="N16" s="19">
        <f>H16/H$15</f>
        <v>0.31461814774324537</v>
      </c>
      <c r="P16" s="7"/>
    </row>
    <row r="17" spans="1:18" x14ac:dyDescent="0.25">
      <c r="A17" s="83"/>
      <c r="B17" s="33" t="s">
        <v>16</v>
      </c>
      <c r="C17" s="14">
        <f>SUMIF(Assignments!$A$6:$A$95,"=1",Assignments!$K$6:$K$95)</f>
        <v>0</v>
      </c>
      <c r="D17" s="15">
        <f>SUMIF(Assignments!$A$6:$A$95,"=2",Assignments!$K$6:$K$95)</f>
        <v>0</v>
      </c>
      <c r="E17" s="15">
        <f>SUMIF(Assignments!$A$6:$A$95,"=3",Assignments!$K$6:$K$95)</f>
        <v>0</v>
      </c>
      <c r="F17" s="15">
        <f>SUMIF(Assignments!$A$6:$A$95,"=4",Assignments!$K$6:$K$95)</f>
        <v>0</v>
      </c>
      <c r="G17" s="16">
        <f t="shared" si="0"/>
        <v>2034</v>
      </c>
      <c r="H17" s="16">
        <v>2034</v>
      </c>
      <c r="I17" s="17" t="e">
        <f t="shared" si="2"/>
        <v>#DIV/0!</v>
      </c>
      <c r="J17" s="18" t="e">
        <f t="shared" si="2"/>
        <v>#DIV/0!</v>
      </c>
      <c r="K17" s="18" t="e">
        <f t="shared" si="2"/>
        <v>#DIV/0!</v>
      </c>
      <c r="L17" s="18" t="e">
        <f t="shared" si="2"/>
        <v>#DIV/0!</v>
      </c>
      <c r="M17" s="44">
        <f>IF(G17&gt;0,G17/G$8,"")</f>
        <v>2.7887080631229692E-2</v>
      </c>
      <c r="N17" s="19">
        <f>H17/H$15</f>
        <v>5.2943932531625798E-2</v>
      </c>
      <c r="P17" s="7"/>
    </row>
    <row r="18" spans="1:18" ht="13.8" thickBot="1" x14ac:dyDescent="0.3">
      <c r="A18" s="84"/>
      <c r="B18" s="34" t="s">
        <v>40</v>
      </c>
      <c r="C18" s="20">
        <f>SUMIF(Assignments!$A$6:$A$95,"=1",Assignments!$L$6:$L$95)</f>
        <v>0</v>
      </c>
      <c r="D18" s="21">
        <f>SUMIF(Assignments!$A$6:$A$95,"=2",Assignments!$L$6:$L$95)</f>
        <v>0</v>
      </c>
      <c r="E18" s="21">
        <f>SUMIF(Assignments!$A$6:$A$95,"=3",Assignments!$L$6:$L$95)</f>
        <v>0</v>
      </c>
      <c r="F18" s="21">
        <f>SUMIF(Assignments!$A$6:$A$95,"=4",Assignments!$L$6:$L$95)</f>
        <v>0</v>
      </c>
      <c r="G18" s="22">
        <f t="shared" si="0"/>
        <v>24297</v>
      </c>
      <c r="H18" s="22">
        <v>24297</v>
      </c>
      <c r="I18" s="23" t="e">
        <f t="shared" si="2"/>
        <v>#DIV/0!</v>
      </c>
      <c r="J18" s="24" t="e">
        <f t="shared" si="2"/>
        <v>#DIV/0!</v>
      </c>
      <c r="K18" s="24" t="e">
        <f t="shared" si="2"/>
        <v>#DIV/0!</v>
      </c>
      <c r="L18" s="24" t="e">
        <f t="shared" si="2"/>
        <v>#DIV/0!</v>
      </c>
      <c r="M18" s="44">
        <f>IF(G18&gt;0,G18/G$8,"")</f>
        <v>0.33312310624237357</v>
      </c>
      <c r="N18" s="25">
        <f>H18/H$15</f>
        <v>0.63243791972512886</v>
      </c>
      <c r="P18" s="7"/>
    </row>
    <row r="19" spans="1:18" x14ac:dyDescent="0.25">
      <c r="A19" s="82" t="s">
        <v>44</v>
      </c>
      <c r="B19" s="31" t="s">
        <v>28</v>
      </c>
      <c r="C19" s="8">
        <f>SUMIF(Assignments!$A$6:$A$95,"=1",Assignments!$M$6:$M$95)</f>
        <v>0</v>
      </c>
      <c r="D19" s="9">
        <f>SUMIF(Assignments!$A$6:$A$95,"=2",Assignments!$M$6:$M$95)</f>
        <v>0</v>
      </c>
      <c r="E19" s="9">
        <f>SUMIF(Assignments!$A$6:$A$95,"=3",Assignments!$M$6:$M$95)</f>
        <v>0</v>
      </c>
      <c r="F19" s="9">
        <f>SUMIF(Assignments!$A$6:$A$95,"=4",Assignments!$M$6:$M$95)</f>
        <v>0</v>
      </c>
      <c r="G19" s="10">
        <f t="shared" si="0"/>
        <v>30101</v>
      </c>
      <c r="H19" s="10">
        <v>30101</v>
      </c>
      <c r="I19" s="11"/>
      <c r="J19" s="12"/>
      <c r="K19" s="12"/>
      <c r="L19" s="12"/>
      <c r="M19" s="45"/>
      <c r="N19" s="26"/>
      <c r="P19" s="7"/>
    </row>
    <row r="20" spans="1:18" x14ac:dyDescent="0.25">
      <c r="A20" s="83"/>
      <c r="B20" s="33" t="s">
        <v>29</v>
      </c>
      <c r="C20" s="14">
        <f>SUMIF(Assignments!$A$6:$A$95,"=1",Assignments!$N$6:$N$95)</f>
        <v>0</v>
      </c>
      <c r="D20" s="15">
        <f>SUMIF(Assignments!$A$6:$A$95,"=2",Assignments!$N$6:$N$95)</f>
        <v>0</v>
      </c>
      <c r="E20" s="15">
        <f>SUMIF(Assignments!$A$6:$A$95,"=3",Assignments!$N$6:$N$95)</f>
        <v>0</v>
      </c>
      <c r="F20" s="15">
        <f>SUMIF(Assignments!$A$6:$A$95,"=4",Assignments!$N$6:$N$95)</f>
        <v>0</v>
      </c>
      <c r="G20" s="16">
        <f t="shared" si="0"/>
        <v>8508</v>
      </c>
      <c r="H20" s="16">
        <v>8508</v>
      </c>
      <c r="I20" s="17" t="e">
        <f t="shared" ref="I20:L22" si="3">C20/C$19</f>
        <v>#DIV/0!</v>
      </c>
      <c r="J20" s="18" t="e">
        <f t="shared" si="3"/>
        <v>#DIV/0!</v>
      </c>
      <c r="K20" s="18" t="e">
        <f t="shared" si="3"/>
        <v>#DIV/0!</v>
      </c>
      <c r="L20" s="18" t="e">
        <f t="shared" si="3"/>
        <v>#DIV/0!</v>
      </c>
      <c r="M20" s="44">
        <f>IF(G20&gt;0,G20/G$8,"")</f>
        <v>0.11664861455776904</v>
      </c>
      <c r="N20" s="19">
        <f>H20/H$19</f>
        <v>0.28264841699611309</v>
      </c>
      <c r="P20" s="7"/>
    </row>
    <row r="21" spans="1:18" x14ac:dyDescent="0.25">
      <c r="A21" s="83"/>
      <c r="B21" s="33" t="s">
        <v>16</v>
      </c>
      <c r="C21" s="14">
        <f>SUMIF(Assignments!$A$6:$A$95,"=1",Assignments!$O$6:$O$95)</f>
        <v>0</v>
      </c>
      <c r="D21" s="15">
        <f>SUMIF(Assignments!$A$6:$A$95,"=2",Assignments!$O$6:$O$95)</f>
        <v>0</v>
      </c>
      <c r="E21" s="15">
        <f>SUMIF(Assignments!$A$6:$A$95,"=3",Assignments!$O$6:$O$95)</f>
        <v>0</v>
      </c>
      <c r="F21" s="15">
        <f>SUMIF(Assignments!$A$6:$A$95,"=4",Assignments!$O$6:$O$95)</f>
        <v>0</v>
      </c>
      <c r="G21" s="16">
        <f t="shared" si="0"/>
        <v>1580</v>
      </c>
      <c r="H21" s="16">
        <v>1580</v>
      </c>
      <c r="I21" s="17" t="e">
        <f t="shared" si="3"/>
        <v>#DIV/0!</v>
      </c>
      <c r="J21" s="18" t="e">
        <f t="shared" si="3"/>
        <v>#DIV/0!</v>
      </c>
      <c r="K21" s="18" t="e">
        <f t="shared" si="3"/>
        <v>#DIV/0!</v>
      </c>
      <c r="L21" s="18" t="e">
        <f t="shared" si="3"/>
        <v>#DIV/0!</v>
      </c>
      <c r="M21" s="44">
        <f>IF(G21&gt;0,G21/G$8,"")</f>
        <v>2.1662530677159741E-2</v>
      </c>
      <c r="N21" s="19">
        <f>H21/H$19</f>
        <v>5.2489950499983389E-2</v>
      </c>
      <c r="P21" s="7"/>
    </row>
    <row r="22" spans="1:18" ht="13.8" thickBot="1" x14ac:dyDescent="0.3">
      <c r="A22" s="84"/>
      <c r="B22" s="34" t="s">
        <v>40</v>
      </c>
      <c r="C22" s="20">
        <f>SUMIF(Assignments!$A$6:$A$95,"=1",Assignments!$P$6:$P$95)</f>
        <v>0</v>
      </c>
      <c r="D22" s="21">
        <f>SUMIF(Assignments!$A$6:$A$95,"=2",Assignments!$P$6:$P$95)</f>
        <v>0</v>
      </c>
      <c r="E22" s="21">
        <f>SUMIF(Assignments!$A$6:$A$95,"=3",Assignments!$P$6:$P$95)</f>
        <v>0</v>
      </c>
      <c r="F22" s="21">
        <f>SUMIF(Assignments!$A$6:$A$95,"=4",Assignments!$P$6:$P$95)</f>
        <v>0</v>
      </c>
      <c r="G22" s="22">
        <f t="shared" si="0"/>
        <v>20013</v>
      </c>
      <c r="H22" s="22">
        <v>20013</v>
      </c>
      <c r="I22" s="23" t="e">
        <f t="shared" si="3"/>
        <v>#DIV/0!</v>
      </c>
      <c r="J22" s="24" t="e">
        <f t="shared" si="3"/>
        <v>#DIV/0!</v>
      </c>
      <c r="K22" s="24" t="e">
        <f t="shared" si="3"/>
        <v>#DIV/0!</v>
      </c>
      <c r="L22" s="24" t="e">
        <f t="shared" si="3"/>
        <v>#DIV/0!</v>
      </c>
      <c r="M22" s="35">
        <f>IF(G22&gt;0,G22/G$8,"")</f>
        <v>0.2743874850898721</v>
      </c>
      <c r="N22" s="25">
        <f>H22/H$19</f>
        <v>0.66486163250390351</v>
      </c>
      <c r="P22" s="7"/>
    </row>
    <row r="23" spans="1:18" ht="15.6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8" ht="15.6" x14ac:dyDescent="0.3">
      <c r="A24" s="1" t="s">
        <v>34</v>
      </c>
    </row>
    <row r="25" spans="1:18" x14ac:dyDescent="0.25">
      <c r="A25" s="81" t="s">
        <v>38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</row>
    <row r="26" spans="1:18" x14ac:dyDescent="0.25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</row>
    <row r="27" spans="1:18" x14ac:dyDescent="0.25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</row>
    <row r="28" spans="1:18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</row>
    <row r="29" spans="1:18" x14ac:dyDescent="0.2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</row>
    <row r="30" spans="1:18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</row>
  </sheetData>
  <sheetProtection sheet="1" selectLockedCells="1"/>
  <protectedRanges>
    <protectedRange sqref="A3:B3 I6:L6 C6:F6" name="Range1"/>
  </protectedRanges>
  <mergeCells count="7">
    <mergeCell ref="A3:F4"/>
    <mergeCell ref="A25:R30"/>
    <mergeCell ref="A15:A18"/>
    <mergeCell ref="A19:A22"/>
    <mergeCell ref="A10:A14"/>
    <mergeCell ref="I6:N6"/>
    <mergeCell ref="A8:A9"/>
  </mergeCells>
  <phoneticPr fontId="2" type="noConversion"/>
  <conditionalFormatting sqref="N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Assignments</vt:lpstr>
      <vt:lpstr>Results</vt:lpstr>
      <vt:lpstr>Pop_Units</vt:lpstr>
      <vt:lpstr>Assignments!Print_Area</vt:lpstr>
      <vt:lpstr>Assignments!Print_Titles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Daniel Phillips</cp:lastModifiedBy>
  <cp:lastPrinted>2017-04-20T07:56:20Z</cp:lastPrinted>
  <dcterms:created xsi:type="dcterms:W3CDTF">2009-06-26T00:03:19Z</dcterms:created>
  <dcterms:modified xsi:type="dcterms:W3CDTF">2021-11-01T18:04:58Z</dcterms:modified>
</cp:coreProperties>
</file>