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Levi\NDC Dropbox\mapdata\Costa Mesa 2021\kit\"/>
    </mc:Choice>
  </mc:AlternateContent>
  <xr:revisionPtr revIDLastSave="0" documentId="13_ncr:1_{3686490E-E8B9-466C-9262-3878AF57CA1E}" xr6:coauthVersionLast="47" xr6:coauthVersionMax="47" xr10:uidLastSave="{00000000-0000-0000-0000-000000000000}"/>
  <bookViews>
    <workbookView xWindow="2595" yWindow="2595" windowWidth="21600" windowHeight="11205" firstSheet="1" activeTab="1" xr2:uid="{00000000-000D-0000-FFFF-FFFF00000000}"/>
  </bookViews>
  <sheets>
    <sheet name="Instrucciones" sheetId="4" r:id="rId1"/>
    <sheet name="Asignaciones" sheetId="1" r:id="rId2"/>
    <sheet name="6-district balance" sheetId="2" r:id="rId3"/>
  </sheets>
  <definedNames>
    <definedName name="Pop_Units">Asignaciones!$B$5:$D$5</definedName>
    <definedName name="_xlnm.Print_Area" localSheetId="1">Asignaciones!$B$4:$P$129</definedName>
    <definedName name="_xlnm.Print_Titles" localSheetId="1">Asignaciones!$5:$5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9" i="1" l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6" i="1"/>
  <c r="H22" i="2" l="1"/>
  <c r="H21" i="2"/>
  <c r="H20" i="2"/>
  <c r="H19" i="2"/>
  <c r="H18" i="2"/>
  <c r="H17" i="2"/>
  <c r="H16" i="2"/>
  <c r="H15" i="2"/>
  <c r="H14" i="2"/>
  <c r="H13" i="2"/>
  <c r="H12" i="2"/>
  <c r="H11" i="2"/>
  <c r="H10" i="2"/>
  <c r="H8" i="2"/>
  <c r="P7" i="2"/>
  <c r="Q2" i="1" l="1"/>
  <c r="P18" i="2"/>
  <c r="P20" i="2"/>
  <c r="P11" i="2"/>
  <c r="P13" i="2"/>
  <c r="P14" i="2"/>
  <c r="P12" i="2"/>
  <c r="P21" i="2"/>
  <c r="P16" i="2"/>
  <c r="P17" i="2"/>
  <c r="P22" i="2"/>
  <c r="G22" i="2" l="1"/>
  <c r="G21" i="2"/>
  <c r="G20" i="2"/>
  <c r="G19" i="2"/>
  <c r="G18" i="2"/>
  <c r="G17" i="2"/>
  <c r="G16" i="2"/>
  <c r="G15" i="2"/>
  <c r="G14" i="2"/>
  <c r="G13" i="2"/>
  <c r="G12" i="2"/>
  <c r="G11" i="2"/>
  <c r="G10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G8" i="2"/>
  <c r="F8" i="2"/>
  <c r="K2" i="1" s="1"/>
  <c r="E8" i="2"/>
  <c r="H2" i="1" s="1"/>
  <c r="M7" i="2"/>
  <c r="N7" i="2"/>
  <c r="O7" i="2"/>
  <c r="O13" i="2" l="1"/>
  <c r="N18" i="2"/>
  <c r="M12" i="2"/>
  <c r="O14" i="2"/>
  <c r="M14" i="2"/>
  <c r="M11" i="2"/>
  <c r="M18" i="2"/>
  <c r="M22" i="2"/>
  <c r="O11" i="2"/>
  <c r="O16" i="2"/>
  <c r="O22" i="2"/>
  <c r="N14" i="2"/>
  <c r="N11" i="2"/>
  <c r="N22" i="2"/>
  <c r="O21" i="2"/>
  <c r="M16" i="2"/>
  <c r="N13" i="2"/>
  <c r="O12" i="2"/>
  <c r="M13" i="2"/>
  <c r="O18" i="2"/>
  <c r="M17" i="2"/>
  <c r="M21" i="2"/>
  <c r="N17" i="2"/>
  <c r="O17" i="2"/>
  <c r="N16" i="2"/>
  <c r="N20" i="2"/>
  <c r="N12" i="2"/>
  <c r="N2" i="1"/>
  <c r="N21" i="2"/>
  <c r="M20" i="2"/>
  <c r="O20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8" i="2"/>
  <c r="C8" i="2"/>
  <c r="P131" i="1"/>
  <c r="J22" i="2" s="1"/>
  <c r="O131" i="1"/>
  <c r="J21" i="2" s="1"/>
  <c r="N131" i="1"/>
  <c r="J20" i="2" s="1"/>
  <c r="M131" i="1"/>
  <c r="J19" i="2" s="1"/>
  <c r="L131" i="1"/>
  <c r="J18" i="2" s="1"/>
  <c r="K131" i="1"/>
  <c r="J17" i="2" s="1"/>
  <c r="J131" i="1"/>
  <c r="J16" i="2" s="1"/>
  <c r="I131" i="1"/>
  <c r="J15" i="2" s="1"/>
  <c r="H131" i="1"/>
  <c r="J14" i="2" s="1"/>
  <c r="G131" i="1"/>
  <c r="J13" i="2" s="1"/>
  <c r="F131" i="1"/>
  <c r="J12" i="2" s="1"/>
  <c r="E131" i="1"/>
  <c r="J11" i="2" s="1"/>
  <c r="D131" i="1"/>
  <c r="J10" i="2" s="1"/>
  <c r="C131" i="1"/>
  <c r="J8" i="2" l="1"/>
  <c r="I8" i="2" s="1"/>
  <c r="I11" i="2"/>
  <c r="I13" i="2"/>
  <c r="I15" i="2"/>
  <c r="I17" i="2"/>
  <c r="I19" i="2"/>
  <c r="I21" i="2"/>
  <c r="I10" i="2"/>
  <c r="I12" i="2"/>
  <c r="I14" i="2"/>
  <c r="I16" i="2"/>
  <c r="I18" i="2"/>
  <c r="I20" i="2"/>
  <c r="I22" i="2"/>
  <c r="L7" i="2"/>
  <c r="K7" i="2"/>
  <c r="L1" i="2" l="1"/>
  <c r="H9" i="2" s="1"/>
  <c r="R2" i="1" s="1"/>
  <c r="Q22" i="2"/>
  <c r="R13" i="2"/>
  <c r="P9" i="2" l="1"/>
  <c r="G9" i="2"/>
  <c r="O9" i="2" s="1"/>
  <c r="F9" i="2"/>
  <c r="N9" i="2" s="1"/>
  <c r="E9" i="2"/>
  <c r="M9" i="2" s="1"/>
  <c r="L2" i="1"/>
  <c r="O2" i="1"/>
  <c r="K13" i="2"/>
  <c r="L13" i="2"/>
  <c r="R18" i="2"/>
  <c r="R22" i="2"/>
  <c r="R21" i="2"/>
  <c r="R20" i="2"/>
  <c r="R14" i="2"/>
  <c r="R12" i="2"/>
  <c r="R11" i="2"/>
  <c r="I2" i="1" l="1"/>
  <c r="R16" i="2"/>
  <c r="R17" i="2"/>
  <c r="L12" i="2"/>
  <c r="K16" i="2"/>
  <c r="L16" i="2"/>
  <c r="K11" i="2"/>
  <c r="K14" i="2"/>
  <c r="K12" i="2"/>
  <c r="K21" i="2"/>
  <c r="K20" i="2"/>
  <c r="L14" i="2"/>
  <c r="K17" i="2"/>
  <c r="L18" i="2"/>
  <c r="B2" i="1"/>
  <c r="K18" i="2"/>
  <c r="E2" i="1"/>
  <c r="L22" i="2"/>
  <c r="L17" i="2"/>
  <c r="L21" i="2"/>
  <c r="L20" i="2"/>
  <c r="K22" i="2"/>
  <c r="L11" i="2"/>
  <c r="Q13" i="2" l="1"/>
  <c r="Q14" i="2"/>
  <c r="Q18" i="2"/>
  <c r="Q12" i="2"/>
  <c r="C9" i="2"/>
  <c r="D9" i="2"/>
  <c r="Q17" i="2"/>
  <c r="Q20" i="2"/>
  <c r="Q11" i="2"/>
  <c r="Q16" i="2"/>
  <c r="Q21" i="2"/>
  <c r="J9" i="2" l="1"/>
  <c r="R9" i="2" s="1"/>
  <c r="F2" i="1"/>
  <c r="L9" i="2"/>
  <c r="K9" i="2"/>
  <c r="C2" i="1"/>
</calcChain>
</file>

<file path=xl/sharedStrings.xml><?xml version="1.0" encoding="utf-8"?>
<sst xmlns="http://schemas.openxmlformats.org/spreadsheetml/2006/main" count="76" uniqueCount="62">
  <si>
    <t>Unassigned</t>
  </si>
  <si>
    <t>Total</t>
  </si>
  <si>
    <t>Tot. Pop.</t>
  </si>
  <si>
    <t>Total Population</t>
  </si>
  <si>
    <t>Hisp</t>
  </si>
  <si>
    <t xml:space="preserve"> tot</t>
  </si>
  <si>
    <t xml:space="preserve"> latino</t>
  </si>
  <si>
    <t>Latino</t>
  </si>
  <si>
    <t>D2:</t>
  </si>
  <si>
    <t>D1:</t>
  </si>
  <si>
    <t>D3:</t>
  </si>
  <si>
    <t>D4:</t>
  </si>
  <si>
    <t>D5:</t>
  </si>
  <si>
    <t>D6:</t>
  </si>
  <si>
    <t>Instrucciones para preparar sus propios planes</t>
  </si>
  <si>
    <t>Al utilizar los datos en la hoja de designación</t>
  </si>
  <si>
    <t>1) Utilizarla como referencia para identificar información para que le sumen los datos a mano.</t>
  </si>
  <si>
    <t xml:space="preserve"> - O -</t>
  </si>
  <si>
    <t xml:space="preserve">2) En las hojas de designación, apunta el letra del distrito (1, 2, 3, 4, 5 or 6) en cual quiera poner la Unidad. </t>
  </si>
  <si>
    <t>Se puede ver el resultado de la designación en la hoja de calculación apropiada.</t>
  </si>
  <si>
    <t>Las cifras en las hojas de calculación actualizarán automáticamente cuando se cambian las designaciones.</t>
  </si>
  <si>
    <t>Ver abajo para una descripción de los datos a la derecha del número de la Unidad de Población.</t>
  </si>
  <si>
    <t>Fíjese:</t>
  </si>
  <si>
    <t>Para minimizar la posibilidad para errores, las hojas son aseguaradas.</t>
  </si>
  <si>
    <t>Se puede apuntar solamente en las celdas</t>
  </si>
  <si>
    <t>amarillas</t>
  </si>
  <si>
    <t>Al entregar:</t>
  </si>
  <si>
    <t>Referencia: Población total &amp; deviación de la ideal por distrito</t>
  </si>
  <si>
    <t>Población Ciudadana en Edad Electoral (PCEE)</t>
  </si>
  <si>
    <t>PCEVotantes Registrados (Nov. ’20)</t>
  </si>
  <si>
    <t>Votantes Activos (Nov. 20)</t>
  </si>
  <si>
    <t>PCEE</t>
  </si>
  <si>
    <t>Blanco</t>
  </si>
  <si>
    <t>Negro</t>
  </si>
  <si>
    <t>Asiático</t>
  </si>
  <si>
    <t>Distrito</t>
  </si>
  <si>
    <t>Unid</t>
  </si>
  <si>
    <t>(1-6)</t>
  </si>
  <si>
    <t>Pob</t>
  </si>
  <si>
    <t>otro</t>
  </si>
  <si>
    <t>Totales por distrito</t>
  </si>
  <si>
    <t>Población ideal:</t>
  </si>
  <si>
    <t>Contados</t>
  </si>
  <si>
    <t>Porcentajes</t>
  </si>
  <si>
    <t>Este mapa tiene razón porque…</t>
  </si>
  <si>
    <t>Comentarios sobre esta opción</t>
  </si>
  <si>
    <t>Votantes Activos (Nov. ’20)</t>
  </si>
  <si>
    <t>PCEE Total</t>
  </si>
  <si>
    <t>Latinos</t>
  </si>
  <si>
    <t>Blancos</t>
  </si>
  <si>
    <t>Negros</t>
  </si>
  <si>
    <t>Reg. Total</t>
  </si>
  <si>
    <t>Vot. Total</t>
  </si>
  <si>
    <t>Otros</t>
  </si>
  <si>
    <t>Pob. Tot.</t>
  </si>
  <si>
    <t>Deviación en personas</t>
  </si>
  <si>
    <t>Sin designación</t>
  </si>
  <si>
    <t>Grupo</t>
  </si>
  <si>
    <t>Categoria</t>
  </si>
  <si>
    <t>Cuando termine, envíe por e-mail su lista de designaciones a redistricting@costamesaca.gov</t>
  </si>
  <si>
    <t>Costa Mesa 2021 Public Participation Kit</t>
  </si>
  <si>
    <t>Nombre y/o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</si>
</sst>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12"/>
      <name val="Garamond"/>
      <family val="1"/>
    </font>
    <font>
      <sz val="12"/>
      <name val="Garamond"/>
      <family val="1"/>
    </font>
    <font>
      <sz val="9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9"/>
      <name val="Garamond"/>
      <family val="1"/>
    </font>
    <font>
      <b/>
      <i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i/>
      <sz val="11"/>
      <name val="Garamond"/>
      <family val="1"/>
    </font>
    <font>
      <sz val="10"/>
      <color theme="1"/>
      <name val="Garamond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3" fontId="6" fillId="0" borderId="0" xfId="0" applyNumberFormat="1" applyFont="1"/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9" fontId="6" fillId="0" borderId="2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9" fontId="6" fillId="0" borderId="4" xfId="2" applyFont="1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6" fillId="0" borderId="6" xfId="2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9" fontId="6" fillId="0" borderId="7" xfId="2" applyFont="1" applyBorder="1" applyAlignment="1">
      <alignment horizontal="center" vertical="center"/>
    </xf>
    <xf numFmtId="9" fontId="6" fillId="0" borderId="8" xfId="2" applyFont="1" applyBorder="1" applyAlignment="1">
      <alignment horizontal="center" vertical="center"/>
    </xf>
    <xf numFmtId="9" fontId="6" fillId="0" borderId="9" xfId="2" applyNumberFormat="1" applyFont="1" applyBorder="1" applyAlignment="1">
      <alignment horizontal="center" vertical="center"/>
    </xf>
    <xf numFmtId="9" fontId="6" fillId="0" borderId="3" xfId="2" applyNumberFormat="1" applyFont="1" applyBorder="1" applyAlignment="1">
      <alignment horizontal="center" vertical="center"/>
    </xf>
    <xf numFmtId="10" fontId="6" fillId="3" borderId="6" xfId="2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9" fontId="6" fillId="0" borderId="16" xfId="2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0" xfId="1" quotePrefix="1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18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9" fontId="6" fillId="0" borderId="19" xfId="2" applyFont="1" applyBorder="1" applyAlignment="1">
      <alignment horizontal="center" vertical="center"/>
    </xf>
    <xf numFmtId="9" fontId="6" fillId="0" borderId="12" xfId="2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/>
    <xf numFmtId="0" fontId="6" fillId="0" borderId="0" xfId="0" applyFont="1" applyBorder="1"/>
    <xf numFmtId="0" fontId="10" fillId="0" borderId="0" xfId="0" applyFont="1"/>
    <xf numFmtId="0" fontId="11" fillId="0" borderId="0" xfId="0" applyFont="1"/>
    <xf numFmtId="3" fontId="11" fillId="0" borderId="0" xfId="0" applyNumberFormat="1" applyFont="1"/>
    <xf numFmtId="3" fontId="13" fillId="0" borderId="0" xfId="0" applyNumberFormat="1" applyFont="1"/>
    <xf numFmtId="3" fontId="13" fillId="0" borderId="19" xfId="0" applyNumberFormat="1" applyFont="1" applyBorder="1"/>
    <xf numFmtId="3" fontId="13" fillId="0" borderId="16" xfId="0" applyNumberFormat="1" applyFont="1" applyBorder="1"/>
    <xf numFmtId="3" fontId="13" fillId="0" borderId="12" xfId="0" applyNumberFormat="1" applyFont="1" applyBorder="1"/>
    <xf numFmtId="3" fontId="5" fillId="2" borderId="22" xfId="0" applyNumberFormat="1" applyFont="1" applyFill="1" applyBorder="1" applyAlignment="1" applyProtection="1">
      <alignment horizontal="center"/>
      <protection locked="0"/>
    </xf>
    <xf numFmtId="3" fontId="5" fillId="0" borderId="23" xfId="0" applyNumberFormat="1" applyFont="1" applyBorder="1" applyAlignment="1">
      <alignment horizontal="center"/>
    </xf>
    <xf numFmtId="3" fontId="5" fillId="2" borderId="21" xfId="0" applyNumberFormat="1" applyFont="1" applyFill="1" applyBorder="1" applyAlignment="1" applyProtection="1">
      <alignment horizontal="center"/>
      <protection locked="0"/>
    </xf>
    <xf numFmtId="3" fontId="5" fillId="0" borderId="26" xfId="1" quotePrefix="1" applyNumberFormat="1" applyFont="1" applyBorder="1" applyAlignment="1">
      <alignment horizontal="center"/>
    </xf>
    <xf numFmtId="3" fontId="5" fillId="0" borderId="26" xfId="0" applyNumberFormat="1" applyFont="1" applyBorder="1" applyAlignment="1">
      <alignment horizontal="center"/>
    </xf>
    <xf numFmtId="3" fontId="5" fillId="0" borderId="27" xfId="1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10" fontId="6" fillId="0" borderId="4" xfId="2" applyNumberFormat="1" applyFont="1" applyBorder="1" applyAlignment="1">
      <alignment horizontal="center" vertical="center"/>
    </xf>
    <xf numFmtId="10" fontId="6" fillId="0" borderId="5" xfId="2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center"/>
    </xf>
    <xf numFmtId="3" fontId="6" fillId="0" borderId="32" xfId="0" applyNumberFormat="1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 vertical="center"/>
    </xf>
    <xf numFmtId="3" fontId="6" fillId="0" borderId="34" xfId="0" applyNumberFormat="1" applyFont="1" applyBorder="1" applyAlignment="1">
      <alignment horizontal="center" vertical="center"/>
    </xf>
    <xf numFmtId="9" fontId="6" fillId="0" borderId="31" xfId="2" applyFont="1" applyBorder="1" applyAlignment="1">
      <alignment horizontal="center" vertical="center"/>
    </xf>
    <xf numFmtId="10" fontId="6" fillId="0" borderId="0" xfId="2" applyNumberFormat="1" applyFont="1" applyBorder="1" applyAlignment="1">
      <alignment horizontal="center" vertical="center"/>
    </xf>
    <xf numFmtId="9" fontId="6" fillId="0" borderId="0" xfId="2" applyFont="1" applyBorder="1" applyAlignment="1">
      <alignment horizontal="center" vertical="center"/>
    </xf>
    <xf numFmtId="9" fontId="6" fillId="0" borderId="35" xfId="2" applyFont="1" applyBorder="1" applyAlignment="1">
      <alignment horizontal="center" vertic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8" fillId="4" borderId="16" xfId="0" applyFont="1" applyFill="1" applyBorder="1" applyAlignment="1">
      <alignment horizontal="center" wrapText="1"/>
    </xf>
    <xf numFmtId="3" fontId="5" fillId="0" borderId="35" xfId="0" applyNumberFormat="1" applyFont="1" applyBorder="1" applyAlignment="1">
      <alignment horizontal="center" wrapText="1"/>
    </xf>
    <xf numFmtId="3" fontId="5" fillId="0" borderId="38" xfId="0" applyNumberFormat="1" applyFont="1" applyBorder="1" applyAlignment="1">
      <alignment horizontal="center" wrapText="1"/>
    </xf>
    <xf numFmtId="3" fontId="5" fillId="0" borderId="24" xfId="1" quotePrefix="1" applyNumberFormat="1" applyFont="1" applyBorder="1" applyAlignment="1">
      <alignment horizontal="center"/>
    </xf>
    <xf numFmtId="3" fontId="5" fillId="0" borderId="27" xfId="1" quotePrefix="1" applyNumberFormat="1" applyFont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3" fontId="5" fillId="0" borderId="25" xfId="0" applyNumberFormat="1" applyFont="1" applyBorder="1" applyAlignment="1">
      <alignment horizontal="center"/>
    </xf>
    <xf numFmtId="3" fontId="5" fillId="0" borderId="27" xfId="0" applyNumberFormat="1" applyFont="1" applyBorder="1" applyAlignment="1">
      <alignment horizontal="center"/>
    </xf>
    <xf numFmtId="0" fontId="5" fillId="0" borderId="28" xfId="0" applyFont="1" applyBorder="1" applyAlignment="1"/>
    <xf numFmtId="3" fontId="5" fillId="0" borderId="0" xfId="0" applyNumberFormat="1" applyFont="1"/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3" fontId="6" fillId="0" borderId="39" xfId="0" applyNumberFormat="1" applyFont="1" applyBorder="1" applyAlignment="1">
      <alignment horizontal="center" vertical="center"/>
    </xf>
    <xf numFmtId="3" fontId="6" fillId="0" borderId="40" xfId="0" applyNumberFormat="1" applyFont="1" applyBorder="1" applyAlignment="1">
      <alignment horizontal="center" vertical="center"/>
    </xf>
    <xf numFmtId="3" fontId="6" fillId="0" borderId="41" xfId="0" applyNumberFormat="1" applyFont="1" applyBorder="1" applyAlignment="1">
      <alignment horizontal="center" vertical="center"/>
    </xf>
    <xf numFmtId="3" fontId="6" fillId="0" borderId="42" xfId="0" applyNumberFormat="1" applyFont="1" applyBorder="1" applyAlignment="1">
      <alignment horizontal="center" vertical="center"/>
    </xf>
    <xf numFmtId="9" fontId="6" fillId="0" borderId="39" xfId="2" applyFont="1" applyBorder="1" applyAlignment="1">
      <alignment horizontal="center" vertical="center"/>
    </xf>
    <xf numFmtId="9" fontId="6" fillId="0" borderId="40" xfId="2" applyFont="1" applyBorder="1" applyAlignment="1">
      <alignment horizontal="center" vertical="center"/>
    </xf>
    <xf numFmtId="9" fontId="6" fillId="0" borderId="42" xfId="2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35" xfId="0" quotePrefix="1" applyNumberFormat="1" applyFont="1" applyBorder="1" applyAlignment="1">
      <alignment horizontal="center"/>
    </xf>
    <xf numFmtId="3" fontId="5" fillId="0" borderId="47" xfId="0" applyNumberFormat="1" applyFont="1" applyBorder="1" applyAlignment="1">
      <alignment horizontal="center" wrapText="1"/>
    </xf>
    <xf numFmtId="0" fontId="6" fillId="0" borderId="48" xfId="0" applyFont="1" applyBorder="1" applyAlignment="1">
      <alignment horizontal="center"/>
    </xf>
    <xf numFmtId="3" fontId="5" fillId="0" borderId="22" xfId="0" applyNumberFormat="1" applyFont="1" applyBorder="1" applyAlignment="1">
      <alignment horizontal="center" wrapText="1"/>
    </xf>
    <xf numFmtId="0" fontId="6" fillId="0" borderId="35" xfId="0" quotePrefix="1" applyFont="1" applyBorder="1" applyAlignment="1">
      <alignment horizontal="center"/>
    </xf>
    <xf numFmtId="3" fontId="6" fillId="0" borderId="20" xfId="0" quotePrefix="1" applyNumberFormat="1" applyFont="1" applyBorder="1" applyAlignment="1">
      <alignment horizontal="center"/>
    </xf>
    <xf numFmtId="3" fontId="6" fillId="0" borderId="17" xfId="0" quotePrefix="1" applyNumberFormat="1" applyFont="1" applyBorder="1" applyAlignment="1">
      <alignment horizontal="center"/>
    </xf>
    <xf numFmtId="3" fontId="6" fillId="0" borderId="49" xfId="0" quotePrefix="1" applyNumberFormat="1" applyFont="1" applyBorder="1" applyAlignment="1">
      <alignment horizontal="center"/>
    </xf>
    <xf numFmtId="3" fontId="5" fillId="0" borderId="50" xfId="1" quotePrefix="1" applyNumberFormat="1" applyFont="1" applyBorder="1" applyAlignment="1">
      <alignment horizontal="center" wrapText="1"/>
    </xf>
    <xf numFmtId="3" fontId="5" fillId="0" borderId="17" xfId="1" quotePrefix="1" applyNumberFormat="1" applyFont="1" applyBorder="1" applyAlignment="1">
      <alignment horizontal="center" wrapText="1"/>
    </xf>
    <xf numFmtId="3" fontId="5" fillId="0" borderId="51" xfId="0" applyNumberFormat="1" applyFont="1" applyBorder="1" applyAlignment="1">
      <alignment horizontal="center" wrapText="1"/>
    </xf>
    <xf numFmtId="3" fontId="5" fillId="0" borderId="50" xfId="0" applyNumberFormat="1" applyFont="1" applyBorder="1" applyAlignment="1">
      <alignment horizontal="center" wrapText="1"/>
    </xf>
    <xf numFmtId="3" fontId="5" fillId="0" borderId="17" xfId="0" applyNumberFormat="1" applyFont="1" applyBorder="1" applyAlignment="1">
      <alignment horizontal="center" wrapText="1"/>
    </xf>
    <xf numFmtId="3" fontId="5" fillId="0" borderId="49" xfId="0" applyNumberFormat="1" applyFont="1" applyBorder="1" applyAlignment="1">
      <alignment horizontal="center" wrapText="1"/>
    </xf>
    <xf numFmtId="0" fontId="14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 applyProtection="1">
      <alignment horizontal="center"/>
      <protection locked="0"/>
    </xf>
    <xf numFmtId="3" fontId="6" fillId="0" borderId="43" xfId="0" applyNumberFormat="1" applyFont="1" applyBorder="1" applyAlignment="1">
      <alignment horizontal="center" wrapText="1"/>
    </xf>
    <xf numFmtId="3" fontId="6" fillId="0" borderId="44" xfId="0" applyNumberFormat="1" applyFont="1" applyBorder="1" applyAlignment="1">
      <alignment horizontal="center" wrapText="1"/>
    </xf>
    <xf numFmtId="3" fontId="6" fillId="0" borderId="45" xfId="0" applyNumberFormat="1" applyFont="1" applyBorder="1" applyAlignment="1">
      <alignment horizontal="center" wrapText="1"/>
    </xf>
    <xf numFmtId="3" fontId="6" fillId="0" borderId="46" xfId="0" applyNumberFormat="1" applyFont="1" applyBorder="1" applyAlignment="1">
      <alignment horizontal="center" wrapText="1"/>
    </xf>
    <xf numFmtId="0" fontId="8" fillId="4" borderId="28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0" fontId="8" fillId="4" borderId="30" xfId="0" applyFont="1" applyFill="1" applyBorder="1" applyAlignment="1">
      <alignment horizontal="center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0" xfId="0" applyFont="1" applyFill="1" applyBorder="1" applyAlignment="1" applyProtection="1">
      <alignment horizontal="center"/>
      <protection locked="0"/>
    </xf>
    <xf numFmtId="0" fontId="9" fillId="0" borderId="17" xfId="0" applyFont="1" applyFill="1" applyBorder="1" applyAlignment="1" applyProtection="1">
      <alignment horizontal="center"/>
      <protection locked="0"/>
    </xf>
    <xf numFmtId="0" fontId="9" fillId="0" borderId="28" xfId="0" applyFont="1" applyFill="1" applyBorder="1" applyAlignment="1" applyProtection="1">
      <alignment horizontal="center"/>
      <protection locked="0"/>
    </xf>
    <xf numFmtId="0" fontId="9" fillId="0" borderId="29" xfId="0" applyFont="1" applyFill="1" applyBorder="1" applyAlignment="1" applyProtection="1">
      <alignment horizontal="center"/>
      <protection locked="0"/>
    </xf>
    <xf numFmtId="0" fontId="9" fillId="0" borderId="30" xfId="0" applyFont="1" applyFill="1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activeCell="A6" sqref="A6"/>
    </sheetView>
  </sheetViews>
  <sheetFormatPr defaultColWidth="9.140625" defaultRowHeight="15.75" x14ac:dyDescent="0.25"/>
  <cols>
    <col min="1" max="5" width="9.140625" style="2"/>
    <col min="6" max="6" width="11.7109375" style="2" customWidth="1"/>
    <col min="7" max="16384" width="9.140625" style="2"/>
  </cols>
  <sheetData>
    <row r="1" spans="1:6" x14ac:dyDescent="0.25">
      <c r="A1" s="1" t="s">
        <v>14</v>
      </c>
    </row>
    <row r="3" spans="1:6" x14ac:dyDescent="0.25">
      <c r="A3" s="1" t="s">
        <v>15</v>
      </c>
    </row>
    <row r="4" spans="1:6" x14ac:dyDescent="0.25">
      <c r="A4" s="2" t="s">
        <v>16</v>
      </c>
    </row>
    <row r="5" spans="1:6" x14ac:dyDescent="0.25">
      <c r="A5" s="2" t="s">
        <v>17</v>
      </c>
    </row>
    <row r="6" spans="1:6" x14ac:dyDescent="0.25">
      <c r="A6" s="2" t="s">
        <v>18</v>
      </c>
    </row>
    <row r="7" spans="1:6" x14ac:dyDescent="0.25">
      <c r="B7" s="2" t="s">
        <v>19</v>
      </c>
    </row>
    <row r="8" spans="1:6" x14ac:dyDescent="0.25">
      <c r="B8" s="2" t="s">
        <v>20</v>
      </c>
    </row>
    <row r="9" spans="1:6" x14ac:dyDescent="0.25">
      <c r="B9" s="2" t="s">
        <v>21</v>
      </c>
    </row>
    <row r="11" spans="1:6" x14ac:dyDescent="0.25">
      <c r="A11" s="1" t="s">
        <v>22</v>
      </c>
      <c r="B11" s="2" t="s">
        <v>23</v>
      </c>
    </row>
    <row r="12" spans="1:6" x14ac:dyDescent="0.25">
      <c r="B12" s="2" t="s">
        <v>24</v>
      </c>
      <c r="F12" s="3" t="s">
        <v>25</v>
      </c>
    </row>
    <row r="14" spans="1:6" x14ac:dyDescent="0.25">
      <c r="A14" s="1" t="s">
        <v>26</v>
      </c>
    </row>
    <row r="15" spans="1:6" x14ac:dyDescent="0.25">
      <c r="B15" s="2" t="s">
        <v>59</v>
      </c>
    </row>
  </sheetData>
  <sheetProtection sheet="1" objects="1" scenarios="1" selectLockedCells="1" selectUnlockedCells="1"/>
  <phoneticPr fontId="2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31"/>
  <sheetViews>
    <sheetView tabSelected="1"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A12" sqref="A12"/>
    </sheetView>
  </sheetViews>
  <sheetFormatPr defaultColWidth="6.85546875" defaultRowHeight="12" x14ac:dyDescent="0.2"/>
  <cols>
    <col min="1" max="1" width="6.140625" style="35" bestFit="1" customWidth="1"/>
    <col min="2" max="2" width="4.85546875" style="35" bestFit="1" customWidth="1"/>
    <col min="3" max="5" width="6.28515625" style="35" customWidth="1"/>
    <col min="6" max="6" width="6.28515625" style="35" bestFit="1" customWidth="1"/>
    <col min="7" max="7" width="6.28515625" style="39" customWidth="1"/>
    <col min="8" max="10" width="6.28515625" style="35" customWidth="1"/>
    <col min="11" max="11" width="6.7109375" style="35" bestFit="1" customWidth="1"/>
    <col min="12" max="15" width="6.28515625" style="35" customWidth="1"/>
    <col min="16" max="16" width="5.42578125" style="35" customWidth="1"/>
    <col min="17" max="17" width="6.28515625" style="39" customWidth="1"/>
    <col min="18" max="25" width="6.28515625" style="35" customWidth="1"/>
    <col min="26" max="26" width="6.85546875" style="5"/>
    <col min="27" max="27" width="3.42578125" style="5" bestFit="1" customWidth="1"/>
    <col min="28" max="29" width="6.5703125" style="5" customWidth="1"/>
    <col min="30" max="30" width="3.5703125" style="5" customWidth="1"/>
    <col min="31" max="32" width="6.5703125" style="5" customWidth="1"/>
    <col min="33" max="33" width="3.5703125" style="5" customWidth="1"/>
    <col min="34" max="35" width="6.5703125" style="5" customWidth="1"/>
    <col min="36" max="36" width="3.5703125" style="5" customWidth="1"/>
    <col min="37" max="38" width="6.5703125" style="5" customWidth="1"/>
    <col min="39" max="16384" width="6.85546875" style="5"/>
  </cols>
  <sheetData>
    <row r="1" spans="1:25" ht="12.75" customHeight="1" x14ac:dyDescent="0.2">
      <c r="A1" s="118" t="s">
        <v>27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20"/>
      <c r="W1" s="5"/>
      <c r="X1" s="5"/>
      <c r="Y1" s="5"/>
    </row>
    <row r="2" spans="1:25" ht="12.75" thickBot="1" x14ac:dyDescent="0.25">
      <c r="A2" s="77" t="s">
        <v>9</v>
      </c>
      <c r="B2" s="78">
        <f>'6-district balance'!$C$8</f>
        <v>0</v>
      </c>
      <c r="C2" s="78">
        <f>'6-district balance'!$C$9</f>
        <v>-18689.5</v>
      </c>
      <c r="D2" s="77" t="s">
        <v>8</v>
      </c>
      <c r="E2" s="78">
        <f>'6-district balance'!$D$8</f>
        <v>0</v>
      </c>
      <c r="F2" s="78">
        <f>'6-district balance'!$D$9</f>
        <v>-18689.5</v>
      </c>
      <c r="G2" s="77" t="s">
        <v>10</v>
      </c>
      <c r="H2" s="78">
        <f>'6-district balance'!$E$8</f>
        <v>0</v>
      </c>
      <c r="I2" s="78">
        <f>'6-district balance'!$E$9</f>
        <v>-18689.5</v>
      </c>
      <c r="J2" s="77" t="s">
        <v>11</v>
      </c>
      <c r="K2" s="78">
        <f>'6-district balance'!$F$8</f>
        <v>0</v>
      </c>
      <c r="L2" s="79">
        <f>'6-district balance'!$F$9</f>
        <v>-18689.5</v>
      </c>
      <c r="M2" s="77" t="s">
        <v>12</v>
      </c>
      <c r="N2" s="78">
        <f>'6-district balance'!$G$8</f>
        <v>0</v>
      </c>
      <c r="O2" s="79">
        <f>'6-district balance'!$G$9</f>
        <v>-18689.5</v>
      </c>
      <c r="P2" s="77" t="s">
        <v>13</v>
      </c>
      <c r="Q2" s="78">
        <f>'6-district balance'!$H$8</f>
        <v>0</v>
      </c>
      <c r="R2" s="79">
        <f>'6-district balance'!$H$9</f>
        <v>-18689.5</v>
      </c>
      <c r="U2" s="38"/>
      <c r="W2" s="5"/>
      <c r="X2" s="5"/>
      <c r="Y2" s="5"/>
    </row>
    <row r="3" spans="1:25" x14ac:dyDescent="0.2">
      <c r="G3" s="60"/>
      <c r="Q3" s="60"/>
    </row>
    <row r="4" spans="1:25" ht="27" customHeight="1" thickBot="1" x14ac:dyDescent="0.25">
      <c r="A4" s="98" t="s">
        <v>35</v>
      </c>
      <c r="B4" s="99" t="s">
        <v>36</v>
      </c>
      <c r="C4" s="85"/>
      <c r="D4" s="114" t="s">
        <v>28</v>
      </c>
      <c r="E4" s="115"/>
      <c r="F4" s="115"/>
      <c r="G4" s="115"/>
      <c r="H4" s="116"/>
      <c r="I4" s="115" t="s">
        <v>29</v>
      </c>
      <c r="J4" s="115"/>
      <c r="K4" s="115"/>
      <c r="L4" s="115"/>
      <c r="M4" s="114" t="s">
        <v>30</v>
      </c>
      <c r="N4" s="115"/>
      <c r="O4" s="115"/>
      <c r="P4" s="117"/>
      <c r="Q4" s="5"/>
      <c r="R4" s="5"/>
      <c r="S4" s="5"/>
      <c r="T4" s="5"/>
      <c r="U4" s="5"/>
      <c r="V4" s="5"/>
      <c r="W4" s="5"/>
      <c r="X4" s="5"/>
      <c r="Y4" s="5"/>
    </row>
    <row r="5" spans="1:25" s="4" customFormat="1" ht="24.75" thickBot="1" x14ac:dyDescent="0.25">
      <c r="A5" s="100" t="s">
        <v>37</v>
      </c>
      <c r="B5" s="101" t="s">
        <v>38</v>
      </c>
      <c r="C5" s="59" t="s">
        <v>2</v>
      </c>
      <c r="D5" s="102" t="s">
        <v>31</v>
      </c>
      <c r="E5" s="103" t="s">
        <v>4</v>
      </c>
      <c r="F5" s="103" t="s">
        <v>32</v>
      </c>
      <c r="G5" s="103" t="s">
        <v>33</v>
      </c>
      <c r="H5" s="104" t="s">
        <v>34</v>
      </c>
      <c r="I5" s="105" t="s">
        <v>5</v>
      </c>
      <c r="J5" s="106" t="s">
        <v>6</v>
      </c>
      <c r="K5" s="103" t="s">
        <v>34</v>
      </c>
      <c r="L5" s="107" t="s">
        <v>39</v>
      </c>
      <c r="M5" s="108" t="s">
        <v>5</v>
      </c>
      <c r="N5" s="109" t="s">
        <v>6</v>
      </c>
      <c r="O5" s="103" t="s">
        <v>34</v>
      </c>
      <c r="P5" s="110" t="s">
        <v>39</v>
      </c>
    </row>
    <row r="6" spans="1:25" x14ac:dyDescent="0.2">
      <c r="A6" s="54"/>
      <c r="B6" s="36">
        <v>1</v>
      </c>
      <c r="C6" s="57">
        <v>28</v>
      </c>
      <c r="D6" s="57">
        <v>17.818100000000001</v>
      </c>
      <c r="E6" s="36">
        <v>2.2765399999999998</v>
      </c>
      <c r="F6" s="36">
        <v>0.72302999999999995</v>
      </c>
      <c r="G6" s="36">
        <v>0</v>
      </c>
      <c r="H6" s="36">
        <v>14.8185</v>
      </c>
      <c r="I6" s="57">
        <v>23</v>
      </c>
      <c r="J6" s="36">
        <v>2</v>
      </c>
      <c r="K6" s="37">
        <v>0</v>
      </c>
      <c r="L6" s="55">
        <f>I6-J6-K6</f>
        <v>21</v>
      </c>
      <c r="M6" s="58">
        <v>16</v>
      </c>
      <c r="N6" s="37">
        <v>1</v>
      </c>
      <c r="O6" s="37">
        <v>0</v>
      </c>
      <c r="P6" s="55">
        <f>M6-N6-O6</f>
        <v>15</v>
      </c>
      <c r="Q6" s="5"/>
      <c r="R6" s="5"/>
      <c r="S6" s="5"/>
      <c r="T6" s="5"/>
      <c r="U6" s="5"/>
      <c r="V6" s="5"/>
      <c r="W6" s="5"/>
      <c r="X6" s="5"/>
      <c r="Y6" s="5"/>
    </row>
    <row r="7" spans="1:25" x14ac:dyDescent="0.2">
      <c r="A7" s="54"/>
      <c r="B7" s="36">
        <v>2</v>
      </c>
      <c r="C7" s="57">
        <v>412</v>
      </c>
      <c r="D7" s="57">
        <v>291.17259999999999</v>
      </c>
      <c r="E7" s="36">
        <v>45.530799999999999</v>
      </c>
      <c r="F7" s="36">
        <v>62.180599999999998</v>
      </c>
      <c r="G7" s="36">
        <v>16.425000000000001</v>
      </c>
      <c r="H7" s="36">
        <v>154.53620000000001</v>
      </c>
      <c r="I7" s="57">
        <v>235</v>
      </c>
      <c r="J7" s="36">
        <v>28</v>
      </c>
      <c r="K7" s="37">
        <v>77</v>
      </c>
      <c r="L7" s="55">
        <f t="shared" ref="L7:L70" si="0">I7-J7-K7</f>
        <v>130</v>
      </c>
      <c r="M7" s="58">
        <v>201</v>
      </c>
      <c r="N7" s="37">
        <v>24</v>
      </c>
      <c r="O7" s="37">
        <v>64</v>
      </c>
      <c r="P7" s="55">
        <f t="shared" ref="P7:P70" si="1">M7-N7-O7</f>
        <v>113</v>
      </c>
      <c r="Q7" s="5"/>
      <c r="R7" s="5"/>
      <c r="S7" s="5"/>
      <c r="T7" s="5"/>
      <c r="U7" s="5"/>
      <c r="V7" s="5"/>
      <c r="W7" s="5"/>
      <c r="X7" s="5"/>
      <c r="Y7" s="5"/>
    </row>
    <row r="8" spans="1:25" x14ac:dyDescent="0.2">
      <c r="A8" s="54"/>
      <c r="B8" s="36">
        <v>3</v>
      </c>
      <c r="C8" s="57">
        <v>1500</v>
      </c>
      <c r="D8" s="57">
        <v>1062.2746999999999</v>
      </c>
      <c r="E8" s="36">
        <v>141.1455</v>
      </c>
      <c r="F8" s="36">
        <v>480.81470000000002</v>
      </c>
      <c r="G8" s="36">
        <v>44.582099999999997</v>
      </c>
      <c r="H8" s="36">
        <v>387.39909999999998</v>
      </c>
      <c r="I8" s="57">
        <v>1088</v>
      </c>
      <c r="J8" s="36">
        <v>158</v>
      </c>
      <c r="K8" s="37">
        <v>200</v>
      </c>
      <c r="L8" s="55">
        <f t="shared" si="0"/>
        <v>730</v>
      </c>
      <c r="M8" s="58">
        <v>966</v>
      </c>
      <c r="N8" s="37">
        <v>140</v>
      </c>
      <c r="O8" s="37">
        <v>170</v>
      </c>
      <c r="P8" s="55">
        <f t="shared" si="1"/>
        <v>656</v>
      </c>
      <c r="Q8" s="5"/>
      <c r="R8" s="5"/>
      <c r="S8" s="5"/>
      <c r="T8" s="5"/>
      <c r="U8" s="5"/>
      <c r="V8" s="5"/>
      <c r="W8" s="5"/>
      <c r="X8" s="5"/>
      <c r="Y8" s="5"/>
    </row>
    <row r="9" spans="1:25" x14ac:dyDescent="0.2">
      <c r="A9" s="54"/>
      <c r="B9" s="36">
        <v>4</v>
      </c>
      <c r="C9" s="57">
        <v>2019</v>
      </c>
      <c r="D9" s="57">
        <v>1890.5504000000001</v>
      </c>
      <c r="E9" s="36">
        <v>470.55020000000002</v>
      </c>
      <c r="F9" s="36">
        <v>1180.0001</v>
      </c>
      <c r="G9" s="36">
        <v>130</v>
      </c>
      <c r="H9" s="36">
        <v>95</v>
      </c>
      <c r="I9" s="57">
        <v>1214</v>
      </c>
      <c r="J9" s="36">
        <v>239</v>
      </c>
      <c r="K9" s="37">
        <v>136</v>
      </c>
      <c r="L9" s="55">
        <f t="shared" si="0"/>
        <v>839</v>
      </c>
      <c r="M9" s="58">
        <v>1041</v>
      </c>
      <c r="N9" s="37">
        <v>197</v>
      </c>
      <c r="O9" s="37">
        <v>115</v>
      </c>
      <c r="P9" s="55">
        <f t="shared" si="1"/>
        <v>729</v>
      </c>
      <c r="Q9" s="5"/>
      <c r="R9" s="5"/>
      <c r="S9" s="5"/>
      <c r="T9" s="5"/>
      <c r="U9" s="5"/>
      <c r="V9" s="5"/>
      <c r="W9" s="5"/>
      <c r="X9" s="5"/>
      <c r="Y9" s="5"/>
    </row>
    <row r="10" spans="1:25" x14ac:dyDescent="0.2">
      <c r="A10" s="54"/>
      <c r="B10" s="36">
        <v>5</v>
      </c>
      <c r="C10" s="57">
        <v>408</v>
      </c>
      <c r="D10" s="57">
        <v>285.08690000000001</v>
      </c>
      <c r="E10" s="36">
        <v>55.395800000000001</v>
      </c>
      <c r="F10" s="36">
        <v>151.11320000000001</v>
      </c>
      <c r="G10" s="36">
        <v>14.0785</v>
      </c>
      <c r="H10" s="36">
        <v>60.332599999999999</v>
      </c>
      <c r="I10" s="57">
        <v>273</v>
      </c>
      <c r="J10" s="36">
        <v>51</v>
      </c>
      <c r="K10" s="37">
        <v>18</v>
      </c>
      <c r="L10" s="55">
        <f t="shared" si="0"/>
        <v>204</v>
      </c>
      <c r="M10" s="58">
        <v>231</v>
      </c>
      <c r="N10" s="37">
        <v>39</v>
      </c>
      <c r="O10" s="37">
        <v>15</v>
      </c>
      <c r="P10" s="55">
        <f t="shared" si="1"/>
        <v>177</v>
      </c>
      <c r="Q10" s="5"/>
      <c r="R10" s="5"/>
      <c r="S10" s="5"/>
      <c r="T10" s="5"/>
      <c r="U10" s="5"/>
      <c r="V10" s="5"/>
      <c r="W10" s="5"/>
      <c r="X10" s="5"/>
      <c r="Y10" s="5"/>
    </row>
    <row r="11" spans="1:25" x14ac:dyDescent="0.2">
      <c r="A11" s="54"/>
      <c r="B11" s="36">
        <v>6</v>
      </c>
      <c r="C11" s="57">
        <v>0</v>
      </c>
      <c r="D11" s="57">
        <v>0</v>
      </c>
      <c r="E11" s="36">
        <v>0</v>
      </c>
      <c r="F11" s="36">
        <v>0</v>
      </c>
      <c r="G11" s="36">
        <v>0</v>
      </c>
      <c r="H11" s="36">
        <v>0</v>
      </c>
      <c r="I11" s="57">
        <v>0</v>
      </c>
      <c r="J11" s="36">
        <v>0</v>
      </c>
      <c r="K11" s="37">
        <v>0</v>
      </c>
      <c r="L11" s="55">
        <f t="shared" si="0"/>
        <v>0</v>
      </c>
      <c r="M11" s="58">
        <v>0</v>
      </c>
      <c r="N11" s="37">
        <v>0</v>
      </c>
      <c r="O11" s="37">
        <v>0</v>
      </c>
      <c r="P11" s="55">
        <f t="shared" si="1"/>
        <v>0</v>
      </c>
      <c r="Q11" s="5"/>
      <c r="R11" s="5"/>
      <c r="S11" s="5"/>
      <c r="T11" s="5"/>
      <c r="U11" s="5"/>
      <c r="V11" s="5"/>
      <c r="W11" s="5"/>
      <c r="X11" s="5"/>
      <c r="Y11" s="5"/>
    </row>
    <row r="12" spans="1:25" x14ac:dyDescent="0.2">
      <c r="A12" s="54"/>
      <c r="B12" s="36">
        <v>7</v>
      </c>
      <c r="C12" s="57">
        <v>1576</v>
      </c>
      <c r="D12" s="57">
        <v>1142.8423</v>
      </c>
      <c r="E12" s="36">
        <v>204.71279999999999</v>
      </c>
      <c r="F12" s="36">
        <v>534.26419999999996</v>
      </c>
      <c r="G12" s="36">
        <v>194.66990000000001</v>
      </c>
      <c r="H12" s="36">
        <v>192.32040000000001</v>
      </c>
      <c r="I12" s="57">
        <v>760</v>
      </c>
      <c r="J12" s="36">
        <v>145</v>
      </c>
      <c r="K12" s="37">
        <v>80</v>
      </c>
      <c r="L12" s="55">
        <f t="shared" si="0"/>
        <v>535</v>
      </c>
      <c r="M12" s="58">
        <v>622</v>
      </c>
      <c r="N12" s="37">
        <v>115</v>
      </c>
      <c r="O12" s="37">
        <v>61</v>
      </c>
      <c r="P12" s="55">
        <f t="shared" si="1"/>
        <v>446</v>
      </c>
      <c r="Q12" s="5"/>
      <c r="R12" s="5"/>
      <c r="S12" s="5"/>
      <c r="T12" s="5"/>
      <c r="U12" s="5"/>
      <c r="V12" s="5"/>
      <c r="W12" s="5"/>
      <c r="X12" s="5"/>
      <c r="Y12" s="5"/>
    </row>
    <row r="13" spans="1:25" x14ac:dyDescent="0.2">
      <c r="A13" s="54"/>
      <c r="B13" s="36">
        <v>8</v>
      </c>
      <c r="C13" s="57">
        <v>1552</v>
      </c>
      <c r="D13" s="57">
        <v>1261.7168999999999</v>
      </c>
      <c r="E13" s="36">
        <v>226.68860000000001</v>
      </c>
      <c r="F13" s="36">
        <v>565.73599999999999</v>
      </c>
      <c r="G13" s="36">
        <v>150.33009999999999</v>
      </c>
      <c r="H13" s="36">
        <v>305.8372</v>
      </c>
      <c r="I13" s="57">
        <v>751</v>
      </c>
      <c r="J13" s="36">
        <v>146</v>
      </c>
      <c r="K13" s="37">
        <v>86</v>
      </c>
      <c r="L13" s="55">
        <f t="shared" si="0"/>
        <v>519</v>
      </c>
      <c r="M13" s="58">
        <v>634</v>
      </c>
      <c r="N13" s="37">
        <v>118</v>
      </c>
      <c r="O13" s="37">
        <v>66</v>
      </c>
      <c r="P13" s="55">
        <f t="shared" si="1"/>
        <v>450</v>
      </c>
      <c r="Q13" s="5"/>
      <c r="R13" s="5"/>
      <c r="S13" s="5"/>
      <c r="T13" s="5"/>
      <c r="U13" s="5"/>
      <c r="V13" s="5"/>
      <c r="W13" s="5"/>
      <c r="X13" s="5"/>
      <c r="Y13" s="5"/>
    </row>
    <row r="14" spans="1:25" x14ac:dyDescent="0.2">
      <c r="A14" s="54"/>
      <c r="B14" s="36">
        <v>9</v>
      </c>
      <c r="C14" s="57">
        <v>31</v>
      </c>
      <c r="D14" s="57">
        <v>10.440899999999999</v>
      </c>
      <c r="E14" s="36">
        <v>8.5985300000000002</v>
      </c>
      <c r="F14" s="36">
        <v>0</v>
      </c>
      <c r="G14" s="36">
        <v>0</v>
      </c>
      <c r="H14" s="36">
        <v>1.84239</v>
      </c>
      <c r="I14" s="57">
        <v>15</v>
      </c>
      <c r="J14" s="36">
        <v>2</v>
      </c>
      <c r="K14" s="37">
        <v>0</v>
      </c>
      <c r="L14" s="55">
        <f t="shared" si="0"/>
        <v>13</v>
      </c>
      <c r="M14" s="58">
        <v>13</v>
      </c>
      <c r="N14" s="37">
        <v>2</v>
      </c>
      <c r="O14" s="37">
        <v>0</v>
      </c>
      <c r="P14" s="55">
        <f t="shared" si="1"/>
        <v>11</v>
      </c>
      <c r="Q14" s="5"/>
      <c r="R14" s="5"/>
      <c r="S14" s="5"/>
      <c r="T14" s="5"/>
      <c r="U14" s="5"/>
      <c r="V14" s="5"/>
      <c r="W14" s="5"/>
      <c r="X14" s="5"/>
      <c r="Y14" s="5"/>
    </row>
    <row r="15" spans="1:25" x14ac:dyDescent="0.2">
      <c r="A15" s="54"/>
      <c r="B15" s="36">
        <v>10</v>
      </c>
      <c r="C15" s="57">
        <v>392</v>
      </c>
      <c r="D15" s="57">
        <v>74.779300000000006</v>
      </c>
      <c r="E15" s="36">
        <v>13.2014</v>
      </c>
      <c r="F15" s="36">
        <v>46.642400000000002</v>
      </c>
      <c r="G15" s="36">
        <v>3.3358300000000001</v>
      </c>
      <c r="H15" s="36">
        <v>6.5995999999999997</v>
      </c>
      <c r="I15" s="57">
        <v>258</v>
      </c>
      <c r="J15" s="36">
        <v>35</v>
      </c>
      <c r="K15" s="37">
        <v>36</v>
      </c>
      <c r="L15" s="55">
        <f t="shared" si="0"/>
        <v>187</v>
      </c>
      <c r="M15" s="58">
        <v>216</v>
      </c>
      <c r="N15" s="37">
        <v>30</v>
      </c>
      <c r="O15" s="37">
        <v>29</v>
      </c>
      <c r="P15" s="55">
        <f t="shared" si="1"/>
        <v>157</v>
      </c>
      <c r="Q15" s="5"/>
      <c r="R15" s="5"/>
      <c r="S15" s="5"/>
      <c r="T15" s="5"/>
      <c r="U15" s="5"/>
      <c r="V15" s="5"/>
      <c r="W15" s="5"/>
      <c r="X15" s="5"/>
      <c r="Y15" s="5"/>
    </row>
    <row r="16" spans="1:25" x14ac:dyDescent="0.2">
      <c r="A16" s="54"/>
      <c r="B16" s="36">
        <v>11</v>
      </c>
      <c r="C16" s="57">
        <v>1764</v>
      </c>
      <c r="D16" s="57">
        <v>1290.0001</v>
      </c>
      <c r="E16" s="36">
        <v>280</v>
      </c>
      <c r="F16" s="36">
        <v>445.00009999999997</v>
      </c>
      <c r="G16" s="36">
        <v>120</v>
      </c>
      <c r="H16" s="36">
        <v>410</v>
      </c>
      <c r="I16" s="57">
        <v>1064</v>
      </c>
      <c r="J16" s="36">
        <v>213</v>
      </c>
      <c r="K16" s="37">
        <v>122</v>
      </c>
      <c r="L16" s="55">
        <f t="shared" si="0"/>
        <v>729</v>
      </c>
      <c r="M16" s="58">
        <v>916</v>
      </c>
      <c r="N16" s="37">
        <v>168</v>
      </c>
      <c r="O16" s="37">
        <v>101</v>
      </c>
      <c r="P16" s="55">
        <f t="shared" si="1"/>
        <v>647</v>
      </c>
      <c r="Q16" s="5"/>
      <c r="R16" s="5"/>
      <c r="S16" s="5"/>
      <c r="T16" s="5"/>
      <c r="U16" s="5"/>
      <c r="V16" s="5"/>
      <c r="W16" s="5"/>
      <c r="X16" s="5"/>
      <c r="Y16" s="5"/>
    </row>
    <row r="17" spans="1:25" x14ac:dyDescent="0.2">
      <c r="A17" s="54"/>
      <c r="B17" s="36">
        <v>12</v>
      </c>
      <c r="C17" s="57">
        <v>1703</v>
      </c>
      <c r="D17" s="57">
        <v>1335</v>
      </c>
      <c r="E17" s="36">
        <v>170</v>
      </c>
      <c r="F17" s="36">
        <v>925</v>
      </c>
      <c r="G17" s="36">
        <v>0</v>
      </c>
      <c r="H17" s="36">
        <v>240</v>
      </c>
      <c r="I17" s="57">
        <v>855</v>
      </c>
      <c r="J17" s="36">
        <v>213</v>
      </c>
      <c r="K17" s="37">
        <v>71</v>
      </c>
      <c r="L17" s="55">
        <f t="shared" si="0"/>
        <v>571</v>
      </c>
      <c r="M17" s="58">
        <v>687</v>
      </c>
      <c r="N17" s="37">
        <v>163</v>
      </c>
      <c r="O17" s="37">
        <v>56</v>
      </c>
      <c r="P17" s="55">
        <f t="shared" si="1"/>
        <v>468</v>
      </c>
      <c r="Q17" s="5"/>
      <c r="R17" s="5"/>
      <c r="S17" s="5"/>
      <c r="T17" s="5"/>
      <c r="U17" s="5"/>
      <c r="V17" s="5"/>
      <c r="W17" s="5"/>
      <c r="X17" s="5"/>
      <c r="Y17" s="5"/>
    </row>
    <row r="18" spans="1:25" x14ac:dyDescent="0.2">
      <c r="A18" s="54"/>
      <c r="B18" s="36">
        <v>13</v>
      </c>
      <c r="C18" s="57">
        <v>830</v>
      </c>
      <c r="D18" s="57">
        <v>612.15610000000004</v>
      </c>
      <c r="E18" s="36">
        <v>185.0001</v>
      </c>
      <c r="F18" s="36">
        <v>149.42679999999999</v>
      </c>
      <c r="G18" s="36">
        <v>2.3529399999999998</v>
      </c>
      <c r="H18" s="36">
        <v>244.494</v>
      </c>
      <c r="I18" s="57">
        <v>708</v>
      </c>
      <c r="J18" s="36">
        <v>137</v>
      </c>
      <c r="K18" s="37">
        <v>114</v>
      </c>
      <c r="L18" s="55">
        <f t="shared" si="0"/>
        <v>457</v>
      </c>
      <c r="M18" s="58">
        <v>614</v>
      </c>
      <c r="N18" s="37">
        <v>112</v>
      </c>
      <c r="O18" s="37">
        <v>101</v>
      </c>
      <c r="P18" s="55">
        <f t="shared" si="1"/>
        <v>401</v>
      </c>
      <c r="Q18" s="5"/>
      <c r="R18" s="5"/>
      <c r="S18" s="5"/>
      <c r="T18" s="5"/>
      <c r="U18" s="5"/>
      <c r="V18" s="5"/>
      <c r="W18" s="5"/>
      <c r="X18" s="5"/>
      <c r="Y18" s="5"/>
    </row>
    <row r="19" spans="1:25" x14ac:dyDescent="0.2">
      <c r="A19" s="54"/>
      <c r="B19" s="36">
        <v>14</v>
      </c>
      <c r="C19" s="57">
        <v>1066</v>
      </c>
      <c r="D19" s="57">
        <v>1124.9999</v>
      </c>
      <c r="E19" s="36">
        <v>324.99990000000003</v>
      </c>
      <c r="F19" s="36">
        <v>595</v>
      </c>
      <c r="G19" s="36">
        <v>90</v>
      </c>
      <c r="H19" s="36">
        <v>100</v>
      </c>
      <c r="I19" s="57">
        <v>635</v>
      </c>
      <c r="J19" s="36">
        <v>138</v>
      </c>
      <c r="K19" s="37">
        <v>57</v>
      </c>
      <c r="L19" s="55">
        <f t="shared" si="0"/>
        <v>440</v>
      </c>
      <c r="M19" s="58">
        <v>545</v>
      </c>
      <c r="N19" s="37">
        <v>113</v>
      </c>
      <c r="O19" s="37">
        <v>50</v>
      </c>
      <c r="P19" s="55">
        <f t="shared" si="1"/>
        <v>382</v>
      </c>
      <c r="Q19" s="5"/>
      <c r="R19" s="5"/>
      <c r="S19" s="5"/>
      <c r="T19" s="5"/>
      <c r="U19" s="5"/>
      <c r="V19" s="5"/>
      <c r="W19" s="5"/>
      <c r="X19" s="5"/>
      <c r="Y19" s="5"/>
    </row>
    <row r="20" spans="1:25" x14ac:dyDescent="0.2">
      <c r="A20" s="54"/>
      <c r="B20" s="36">
        <v>15</v>
      </c>
      <c r="C20" s="57">
        <v>382</v>
      </c>
      <c r="D20" s="57">
        <v>256.84410000000003</v>
      </c>
      <c r="E20" s="36">
        <v>85</v>
      </c>
      <c r="F20" s="36">
        <v>80.573300000000003</v>
      </c>
      <c r="G20" s="36">
        <v>1.64706</v>
      </c>
      <c r="H20" s="36">
        <v>85.506100000000004</v>
      </c>
      <c r="I20" s="57">
        <v>291</v>
      </c>
      <c r="J20" s="36">
        <v>62</v>
      </c>
      <c r="K20" s="37">
        <v>36</v>
      </c>
      <c r="L20" s="55">
        <f t="shared" si="0"/>
        <v>193</v>
      </c>
      <c r="M20" s="58">
        <v>245</v>
      </c>
      <c r="N20" s="37">
        <v>54</v>
      </c>
      <c r="O20" s="37">
        <v>27</v>
      </c>
      <c r="P20" s="55">
        <f t="shared" si="1"/>
        <v>164</v>
      </c>
      <c r="Q20" s="5"/>
      <c r="R20" s="5"/>
      <c r="S20" s="5"/>
      <c r="T20" s="5"/>
      <c r="U20" s="5"/>
      <c r="V20" s="5"/>
      <c r="W20" s="5"/>
      <c r="X20" s="5"/>
      <c r="Y20" s="5"/>
    </row>
    <row r="21" spans="1:25" x14ac:dyDescent="0.2">
      <c r="A21" s="54"/>
      <c r="B21" s="36">
        <v>16</v>
      </c>
      <c r="C21" s="57">
        <v>1894</v>
      </c>
      <c r="D21" s="57">
        <v>1350</v>
      </c>
      <c r="E21" s="36">
        <v>305</v>
      </c>
      <c r="F21" s="36">
        <v>725</v>
      </c>
      <c r="G21" s="36">
        <v>30</v>
      </c>
      <c r="H21" s="36">
        <v>270</v>
      </c>
      <c r="I21" s="57">
        <v>1203</v>
      </c>
      <c r="J21" s="36">
        <v>227</v>
      </c>
      <c r="K21" s="37">
        <v>194</v>
      </c>
      <c r="L21" s="55">
        <f t="shared" si="0"/>
        <v>782</v>
      </c>
      <c r="M21" s="58">
        <v>1042</v>
      </c>
      <c r="N21" s="37">
        <v>182</v>
      </c>
      <c r="O21" s="37">
        <v>172</v>
      </c>
      <c r="P21" s="55">
        <f t="shared" si="1"/>
        <v>688</v>
      </c>
      <c r="Q21" s="5"/>
      <c r="R21" s="5"/>
      <c r="S21" s="5"/>
      <c r="T21" s="5"/>
      <c r="U21" s="5"/>
      <c r="V21" s="5"/>
      <c r="W21" s="5"/>
      <c r="X21" s="5"/>
      <c r="Y21" s="5"/>
    </row>
    <row r="22" spans="1:25" x14ac:dyDescent="0.2">
      <c r="A22" s="54"/>
      <c r="B22" s="36">
        <v>17</v>
      </c>
      <c r="C22" s="57">
        <v>1661</v>
      </c>
      <c r="D22" s="57">
        <v>940.32119999999998</v>
      </c>
      <c r="E22" s="36">
        <v>352.29610000000002</v>
      </c>
      <c r="F22" s="36">
        <v>384.8759</v>
      </c>
      <c r="G22" s="36">
        <v>0</v>
      </c>
      <c r="H22" s="36">
        <v>200.09039999999999</v>
      </c>
      <c r="I22" s="57">
        <v>816</v>
      </c>
      <c r="J22" s="36">
        <v>229</v>
      </c>
      <c r="K22" s="37">
        <v>85</v>
      </c>
      <c r="L22" s="55">
        <f t="shared" si="0"/>
        <v>502</v>
      </c>
      <c r="M22" s="58">
        <v>681</v>
      </c>
      <c r="N22" s="37">
        <v>173</v>
      </c>
      <c r="O22" s="37">
        <v>67</v>
      </c>
      <c r="P22" s="55">
        <f t="shared" si="1"/>
        <v>441</v>
      </c>
      <c r="Q22" s="5"/>
      <c r="R22" s="5"/>
      <c r="S22" s="5"/>
      <c r="T22" s="5"/>
      <c r="U22" s="5"/>
      <c r="V22" s="5"/>
      <c r="W22" s="5"/>
      <c r="X22" s="5"/>
      <c r="Y22" s="5"/>
    </row>
    <row r="23" spans="1:25" x14ac:dyDescent="0.2">
      <c r="A23" s="54"/>
      <c r="B23" s="36">
        <v>18</v>
      </c>
      <c r="C23" s="57">
        <v>612</v>
      </c>
      <c r="D23" s="57">
        <v>398.6789</v>
      </c>
      <c r="E23" s="36">
        <v>77.703800000000001</v>
      </c>
      <c r="F23" s="36">
        <v>155.12430000000001</v>
      </c>
      <c r="G23" s="36">
        <v>0</v>
      </c>
      <c r="H23" s="36">
        <v>164.90960000000001</v>
      </c>
      <c r="I23" s="57">
        <v>213</v>
      </c>
      <c r="J23" s="36">
        <v>47</v>
      </c>
      <c r="K23" s="37">
        <v>56</v>
      </c>
      <c r="L23" s="55">
        <f t="shared" si="0"/>
        <v>110</v>
      </c>
      <c r="M23" s="58">
        <v>184</v>
      </c>
      <c r="N23" s="37">
        <v>35</v>
      </c>
      <c r="O23" s="37">
        <v>49</v>
      </c>
      <c r="P23" s="55">
        <f t="shared" si="1"/>
        <v>100</v>
      </c>
      <c r="Q23" s="5"/>
      <c r="R23" s="5"/>
      <c r="S23" s="5"/>
      <c r="T23" s="5"/>
      <c r="U23" s="5"/>
      <c r="V23" s="5"/>
      <c r="W23" s="5"/>
      <c r="X23" s="5"/>
      <c r="Y23" s="5"/>
    </row>
    <row r="24" spans="1:25" x14ac:dyDescent="0.2">
      <c r="A24" s="54"/>
      <c r="B24" s="36">
        <v>19</v>
      </c>
      <c r="C24" s="57">
        <v>1161</v>
      </c>
      <c r="D24" s="57">
        <v>915.45719999999994</v>
      </c>
      <c r="E24" s="36">
        <v>142.5926</v>
      </c>
      <c r="F24" s="36">
        <v>499.04770000000002</v>
      </c>
      <c r="G24" s="36">
        <v>0</v>
      </c>
      <c r="H24" s="36">
        <v>273.81700000000001</v>
      </c>
      <c r="I24" s="57">
        <v>842</v>
      </c>
      <c r="J24" s="36">
        <v>168</v>
      </c>
      <c r="K24" s="37">
        <v>69</v>
      </c>
      <c r="L24" s="55">
        <f t="shared" si="0"/>
        <v>605</v>
      </c>
      <c r="M24" s="58">
        <v>733</v>
      </c>
      <c r="N24" s="37">
        <v>132</v>
      </c>
      <c r="O24" s="37">
        <v>57</v>
      </c>
      <c r="P24" s="55">
        <f t="shared" si="1"/>
        <v>544</v>
      </c>
      <c r="Q24" s="5"/>
      <c r="R24" s="5"/>
      <c r="S24" s="5"/>
      <c r="T24" s="5"/>
      <c r="U24" s="5"/>
      <c r="V24" s="5"/>
      <c r="W24" s="5"/>
      <c r="X24" s="5"/>
      <c r="Y24" s="5"/>
    </row>
    <row r="25" spans="1:25" x14ac:dyDescent="0.2">
      <c r="A25" s="54"/>
      <c r="B25" s="36">
        <v>20</v>
      </c>
      <c r="C25" s="57">
        <v>985</v>
      </c>
      <c r="D25" s="57">
        <v>677.1404</v>
      </c>
      <c r="E25" s="36">
        <v>105.5556</v>
      </c>
      <c r="F25" s="36">
        <v>414.28579999999999</v>
      </c>
      <c r="G25" s="36">
        <v>0</v>
      </c>
      <c r="H25" s="36">
        <v>157.29910000000001</v>
      </c>
      <c r="I25" s="57">
        <v>627</v>
      </c>
      <c r="J25" s="36">
        <v>105</v>
      </c>
      <c r="K25" s="37">
        <v>25</v>
      </c>
      <c r="L25" s="55">
        <f t="shared" si="0"/>
        <v>497</v>
      </c>
      <c r="M25" s="58">
        <v>567</v>
      </c>
      <c r="N25" s="37">
        <v>90</v>
      </c>
      <c r="O25" s="37">
        <v>24</v>
      </c>
      <c r="P25" s="55">
        <f t="shared" si="1"/>
        <v>453</v>
      </c>
      <c r="Q25" s="5"/>
      <c r="R25" s="5"/>
      <c r="S25" s="5"/>
      <c r="T25" s="5"/>
      <c r="U25" s="5"/>
      <c r="V25" s="5"/>
      <c r="W25" s="5"/>
      <c r="X25" s="5"/>
      <c r="Y25" s="5"/>
    </row>
    <row r="26" spans="1:25" x14ac:dyDescent="0.2">
      <c r="A26" s="54"/>
      <c r="B26" s="36">
        <v>21</v>
      </c>
      <c r="C26" s="57">
        <v>2405</v>
      </c>
      <c r="D26" s="57">
        <v>1455.0001</v>
      </c>
      <c r="E26" s="36">
        <v>354.99990000000003</v>
      </c>
      <c r="F26" s="36">
        <v>820</v>
      </c>
      <c r="G26" s="36">
        <v>65</v>
      </c>
      <c r="H26" s="36">
        <v>215.0001</v>
      </c>
      <c r="I26" s="57">
        <v>1045</v>
      </c>
      <c r="J26" s="36">
        <v>369</v>
      </c>
      <c r="K26" s="37">
        <v>79</v>
      </c>
      <c r="L26" s="55">
        <f t="shared" si="0"/>
        <v>597</v>
      </c>
      <c r="M26" s="58">
        <v>821</v>
      </c>
      <c r="N26" s="37">
        <v>275</v>
      </c>
      <c r="O26" s="37">
        <v>59</v>
      </c>
      <c r="P26" s="55">
        <f t="shared" si="1"/>
        <v>487</v>
      </c>
      <c r="Q26" s="5"/>
      <c r="R26" s="5"/>
      <c r="S26" s="5"/>
      <c r="T26" s="5"/>
      <c r="U26" s="5"/>
      <c r="V26" s="5"/>
      <c r="W26" s="5"/>
      <c r="X26" s="5"/>
      <c r="Y26" s="5"/>
    </row>
    <row r="27" spans="1:25" x14ac:dyDescent="0.2">
      <c r="A27" s="54"/>
      <c r="B27" s="36">
        <v>22</v>
      </c>
      <c r="C27" s="57">
        <v>1195</v>
      </c>
      <c r="D27" s="57">
        <v>1354.9999</v>
      </c>
      <c r="E27" s="36">
        <v>200</v>
      </c>
      <c r="F27" s="36">
        <v>935</v>
      </c>
      <c r="G27" s="36">
        <v>99.999899999999997</v>
      </c>
      <c r="H27" s="36">
        <v>110</v>
      </c>
      <c r="I27" s="57">
        <v>650</v>
      </c>
      <c r="J27" s="36">
        <v>140</v>
      </c>
      <c r="K27" s="37">
        <v>23</v>
      </c>
      <c r="L27" s="55">
        <f t="shared" si="0"/>
        <v>487</v>
      </c>
      <c r="M27" s="58">
        <v>512</v>
      </c>
      <c r="N27" s="37">
        <v>106</v>
      </c>
      <c r="O27" s="37">
        <v>20</v>
      </c>
      <c r="P27" s="55">
        <f t="shared" si="1"/>
        <v>386</v>
      </c>
      <c r="Q27" s="5"/>
      <c r="R27" s="5"/>
      <c r="S27" s="5"/>
      <c r="T27" s="5"/>
      <c r="U27" s="5"/>
      <c r="V27" s="5"/>
      <c r="W27" s="5"/>
      <c r="X27" s="5"/>
      <c r="Y27" s="5"/>
    </row>
    <row r="28" spans="1:25" x14ac:dyDescent="0.2">
      <c r="A28" s="54"/>
      <c r="B28" s="36">
        <v>23</v>
      </c>
      <c r="C28" s="57">
        <v>976</v>
      </c>
      <c r="D28" s="57">
        <v>899.32849999999996</v>
      </c>
      <c r="E28" s="36">
        <v>142.08330000000001</v>
      </c>
      <c r="F28" s="36">
        <v>643.41909999999996</v>
      </c>
      <c r="G28" s="36">
        <v>0</v>
      </c>
      <c r="H28" s="36">
        <v>113.8261</v>
      </c>
      <c r="I28" s="57">
        <v>724</v>
      </c>
      <c r="J28" s="36">
        <v>85</v>
      </c>
      <c r="K28" s="37">
        <v>42</v>
      </c>
      <c r="L28" s="55">
        <f t="shared" si="0"/>
        <v>597</v>
      </c>
      <c r="M28" s="58">
        <v>647</v>
      </c>
      <c r="N28" s="37">
        <v>70</v>
      </c>
      <c r="O28" s="37">
        <v>31</v>
      </c>
      <c r="P28" s="55">
        <f t="shared" si="1"/>
        <v>546</v>
      </c>
      <c r="Q28" s="5"/>
      <c r="R28" s="5"/>
      <c r="S28" s="5"/>
      <c r="T28" s="5"/>
      <c r="U28" s="5"/>
      <c r="V28" s="5"/>
      <c r="W28" s="5"/>
      <c r="X28" s="5"/>
      <c r="Y28" s="5"/>
    </row>
    <row r="29" spans="1:25" x14ac:dyDescent="0.2">
      <c r="A29" s="54"/>
      <c r="B29" s="36">
        <v>24</v>
      </c>
      <c r="C29" s="57">
        <v>674</v>
      </c>
      <c r="D29" s="57">
        <v>468.30250000000001</v>
      </c>
      <c r="E29" s="36">
        <v>59.8703</v>
      </c>
      <c r="F29" s="36">
        <v>376.25830000000002</v>
      </c>
      <c r="G29" s="36">
        <v>10</v>
      </c>
      <c r="H29" s="36">
        <v>22.1739</v>
      </c>
      <c r="I29" s="57">
        <v>482</v>
      </c>
      <c r="J29" s="36">
        <v>64</v>
      </c>
      <c r="K29" s="37">
        <v>10</v>
      </c>
      <c r="L29" s="55">
        <f t="shared" si="0"/>
        <v>408</v>
      </c>
      <c r="M29" s="58">
        <v>435</v>
      </c>
      <c r="N29" s="37">
        <v>55</v>
      </c>
      <c r="O29" s="37">
        <v>9</v>
      </c>
      <c r="P29" s="55">
        <f t="shared" si="1"/>
        <v>371</v>
      </c>
      <c r="Q29" s="5"/>
      <c r="R29" s="5"/>
      <c r="S29" s="5"/>
      <c r="T29" s="5"/>
      <c r="U29" s="5"/>
      <c r="V29" s="5"/>
      <c r="W29" s="5"/>
      <c r="X29" s="5"/>
      <c r="Y29" s="5"/>
    </row>
    <row r="30" spans="1:25" x14ac:dyDescent="0.2">
      <c r="A30" s="54"/>
      <c r="B30" s="36">
        <v>25</v>
      </c>
      <c r="C30" s="57">
        <v>812</v>
      </c>
      <c r="D30" s="57">
        <v>526.36890000000005</v>
      </c>
      <c r="E30" s="36">
        <v>53.046399999999998</v>
      </c>
      <c r="F30" s="36">
        <v>440.32260000000002</v>
      </c>
      <c r="G30" s="36">
        <v>0</v>
      </c>
      <c r="H30" s="36">
        <v>33</v>
      </c>
      <c r="I30" s="57">
        <v>613</v>
      </c>
      <c r="J30" s="36">
        <v>52</v>
      </c>
      <c r="K30" s="37">
        <v>34</v>
      </c>
      <c r="L30" s="55">
        <f t="shared" si="0"/>
        <v>527</v>
      </c>
      <c r="M30" s="58">
        <v>553</v>
      </c>
      <c r="N30" s="37">
        <v>46</v>
      </c>
      <c r="O30" s="37">
        <v>32</v>
      </c>
      <c r="P30" s="55">
        <f t="shared" si="1"/>
        <v>475</v>
      </c>
      <c r="Q30" s="5"/>
      <c r="R30" s="5"/>
      <c r="S30" s="5"/>
      <c r="T30" s="5"/>
      <c r="U30" s="5"/>
      <c r="V30" s="5"/>
      <c r="W30" s="5"/>
      <c r="X30" s="5"/>
      <c r="Y30" s="5"/>
    </row>
    <row r="31" spans="1:25" x14ac:dyDescent="0.2">
      <c r="A31" s="54"/>
      <c r="B31" s="36">
        <v>26</v>
      </c>
      <c r="C31" s="57">
        <v>1493</v>
      </c>
      <c r="D31" s="57">
        <v>794.88610000000006</v>
      </c>
      <c r="E31" s="36">
        <v>227.86750000000001</v>
      </c>
      <c r="F31" s="36">
        <v>502.80450000000002</v>
      </c>
      <c r="G31" s="36">
        <v>0</v>
      </c>
      <c r="H31" s="36">
        <v>64.214100000000002</v>
      </c>
      <c r="I31" s="57">
        <v>775</v>
      </c>
      <c r="J31" s="36">
        <v>233</v>
      </c>
      <c r="K31" s="37">
        <v>15</v>
      </c>
      <c r="L31" s="55">
        <f t="shared" si="0"/>
        <v>527</v>
      </c>
      <c r="M31" s="58">
        <v>665</v>
      </c>
      <c r="N31" s="37">
        <v>180</v>
      </c>
      <c r="O31" s="37">
        <v>13</v>
      </c>
      <c r="P31" s="55">
        <f t="shared" si="1"/>
        <v>472</v>
      </c>
      <c r="Q31" s="5"/>
      <c r="R31" s="5"/>
      <c r="S31" s="5"/>
      <c r="T31" s="5"/>
      <c r="U31" s="5"/>
      <c r="V31" s="5"/>
      <c r="W31" s="5"/>
      <c r="X31" s="5"/>
      <c r="Y31" s="5"/>
    </row>
    <row r="32" spans="1:25" x14ac:dyDescent="0.2">
      <c r="A32" s="54"/>
      <c r="B32" s="36">
        <v>27</v>
      </c>
      <c r="C32" s="57">
        <v>1094</v>
      </c>
      <c r="D32" s="57">
        <v>757.51649999999995</v>
      </c>
      <c r="E32" s="36">
        <v>63.984400000000001</v>
      </c>
      <c r="F32" s="36">
        <v>568.86239999999998</v>
      </c>
      <c r="G32" s="36">
        <v>0</v>
      </c>
      <c r="H32" s="36">
        <v>109.66970000000001</v>
      </c>
      <c r="I32" s="57">
        <v>797</v>
      </c>
      <c r="J32" s="36">
        <v>73</v>
      </c>
      <c r="K32" s="37">
        <v>36</v>
      </c>
      <c r="L32" s="55">
        <f t="shared" si="0"/>
        <v>688</v>
      </c>
      <c r="M32" s="58">
        <v>735</v>
      </c>
      <c r="N32" s="37">
        <v>58</v>
      </c>
      <c r="O32" s="37">
        <v>32</v>
      </c>
      <c r="P32" s="55">
        <f t="shared" si="1"/>
        <v>645</v>
      </c>
      <c r="Q32" s="5"/>
      <c r="R32" s="5"/>
      <c r="S32" s="5"/>
      <c r="T32" s="5"/>
      <c r="U32" s="5"/>
      <c r="V32" s="5"/>
      <c r="W32" s="5"/>
      <c r="X32" s="5"/>
      <c r="Y32" s="5"/>
    </row>
    <row r="33" spans="1:25" x14ac:dyDescent="0.2">
      <c r="A33" s="54"/>
      <c r="B33" s="36">
        <v>28</v>
      </c>
      <c r="C33" s="57">
        <v>1376</v>
      </c>
      <c r="D33" s="57">
        <v>1010</v>
      </c>
      <c r="E33" s="36">
        <v>65</v>
      </c>
      <c r="F33" s="36">
        <v>875.00009999999997</v>
      </c>
      <c r="G33" s="36">
        <v>0</v>
      </c>
      <c r="H33" s="36">
        <v>44.999899999999997</v>
      </c>
      <c r="I33" s="57">
        <v>1098</v>
      </c>
      <c r="J33" s="36">
        <v>70</v>
      </c>
      <c r="K33" s="37">
        <v>47</v>
      </c>
      <c r="L33" s="55">
        <f t="shared" si="0"/>
        <v>981</v>
      </c>
      <c r="M33" s="58">
        <v>1022</v>
      </c>
      <c r="N33" s="37">
        <v>61</v>
      </c>
      <c r="O33" s="37">
        <v>42</v>
      </c>
      <c r="P33" s="55">
        <f t="shared" si="1"/>
        <v>919</v>
      </c>
      <c r="Q33" s="5"/>
      <c r="R33" s="5"/>
      <c r="S33" s="5"/>
      <c r="T33" s="5"/>
      <c r="U33" s="5"/>
      <c r="V33" s="5"/>
      <c r="W33" s="5"/>
      <c r="X33" s="5"/>
      <c r="Y33" s="5"/>
    </row>
    <row r="34" spans="1:25" x14ac:dyDescent="0.2">
      <c r="A34" s="54"/>
      <c r="B34" s="36">
        <v>29</v>
      </c>
      <c r="C34" s="57">
        <v>712</v>
      </c>
      <c r="D34" s="57">
        <v>523.47379999999998</v>
      </c>
      <c r="E34" s="36">
        <v>6.3402099999999999</v>
      </c>
      <c r="F34" s="36">
        <v>493.25290000000001</v>
      </c>
      <c r="G34" s="36">
        <v>0</v>
      </c>
      <c r="H34" s="36">
        <v>23.880600000000001</v>
      </c>
      <c r="I34" s="57">
        <v>535</v>
      </c>
      <c r="J34" s="36">
        <v>38</v>
      </c>
      <c r="K34" s="37">
        <v>28</v>
      </c>
      <c r="L34" s="55">
        <f t="shared" si="0"/>
        <v>469</v>
      </c>
      <c r="M34" s="58">
        <v>485</v>
      </c>
      <c r="N34" s="37">
        <v>33</v>
      </c>
      <c r="O34" s="37">
        <v>26</v>
      </c>
      <c r="P34" s="55">
        <f t="shared" si="1"/>
        <v>426</v>
      </c>
      <c r="Q34" s="5"/>
      <c r="R34" s="5"/>
      <c r="S34" s="5"/>
      <c r="T34" s="5"/>
      <c r="U34" s="5"/>
      <c r="V34" s="5"/>
      <c r="W34" s="5"/>
      <c r="X34" s="5"/>
      <c r="Y34" s="5"/>
    </row>
    <row r="35" spans="1:25" x14ac:dyDescent="0.2">
      <c r="A35" s="54"/>
      <c r="B35" s="36">
        <v>30</v>
      </c>
      <c r="C35" s="57">
        <v>591</v>
      </c>
      <c r="D35" s="57">
        <v>461.52609999999999</v>
      </c>
      <c r="E35" s="36">
        <v>8.6597899999999992</v>
      </c>
      <c r="F35" s="36">
        <v>426.74689999999998</v>
      </c>
      <c r="G35" s="36">
        <v>0</v>
      </c>
      <c r="H35" s="36">
        <v>26.119399999999999</v>
      </c>
      <c r="I35" s="57">
        <v>468</v>
      </c>
      <c r="J35" s="36">
        <v>26</v>
      </c>
      <c r="K35" s="37">
        <v>16</v>
      </c>
      <c r="L35" s="55">
        <f t="shared" si="0"/>
        <v>426</v>
      </c>
      <c r="M35" s="58">
        <v>445</v>
      </c>
      <c r="N35" s="37">
        <v>24</v>
      </c>
      <c r="O35" s="37">
        <v>16</v>
      </c>
      <c r="P35" s="55">
        <f t="shared" si="1"/>
        <v>405</v>
      </c>
      <c r="Q35" s="5"/>
      <c r="R35" s="5"/>
      <c r="S35" s="5"/>
      <c r="T35" s="5"/>
      <c r="U35" s="5"/>
      <c r="V35" s="5"/>
      <c r="W35" s="5"/>
      <c r="X35" s="5"/>
      <c r="Y35" s="5"/>
    </row>
    <row r="36" spans="1:25" x14ac:dyDescent="0.2">
      <c r="A36" s="54"/>
      <c r="B36" s="36">
        <v>31</v>
      </c>
      <c r="C36" s="57">
        <v>1022</v>
      </c>
      <c r="D36" s="57">
        <v>775.08090000000004</v>
      </c>
      <c r="E36" s="36">
        <v>121.12860000000001</v>
      </c>
      <c r="F36" s="36">
        <v>529.04340000000002</v>
      </c>
      <c r="G36" s="36">
        <v>17.857099999999999</v>
      </c>
      <c r="H36" s="36">
        <v>70.551699999999997</v>
      </c>
      <c r="I36" s="57">
        <v>686</v>
      </c>
      <c r="J36" s="36">
        <v>82</v>
      </c>
      <c r="K36" s="37">
        <v>20</v>
      </c>
      <c r="L36" s="55">
        <f t="shared" si="0"/>
        <v>584</v>
      </c>
      <c r="M36" s="58">
        <v>612</v>
      </c>
      <c r="N36" s="37">
        <v>66</v>
      </c>
      <c r="O36" s="37">
        <v>16</v>
      </c>
      <c r="P36" s="55">
        <f t="shared" si="1"/>
        <v>530</v>
      </c>
      <c r="Q36" s="5"/>
      <c r="R36" s="5"/>
      <c r="S36" s="5"/>
      <c r="T36" s="5"/>
      <c r="U36" s="5"/>
      <c r="V36" s="5"/>
      <c r="W36" s="5"/>
      <c r="X36" s="5"/>
      <c r="Y36" s="5"/>
    </row>
    <row r="37" spans="1:25" x14ac:dyDescent="0.2">
      <c r="A37" s="54"/>
      <c r="B37" s="36">
        <v>32</v>
      </c>
      <c r="C37" s="57">
        <v>613</v>
      </c>
      <c r="D37" s="57">
        <v>424.91899999999998</v>
      </c>
      <c r="E37" s="36">
        <v>203.87139999999999</v>
      </c>
      <c r="F37" s="36">
        <v>165.9564</v>
      </c>
      <c r="G37" s="36">
        <v>7.1428599999999998</v>
      </c>
      <c r="H37" s="36">
        <v>39.448300000000003</v>
      </c>
      <c r="I37" s="57">
        <v>343</v>
      </c>
      <c r="J37" s="36">
        <v>127</v>
      </c>
      <c r="K37" s="37">
        <v>11</v>
      </c>
      <c r="L37" s="55">
        <f t="shared" si="0"/>
        <v>205</v>
      </c>
      <c r="M37" s="58">
        <v>279</v>
      </c>
      <c r="N37" s="37">
        <v>102</v>
      </c>
      <c r="O37" s="37">
        <v>10</v>
      </c>
      <c r="P37" s="55">
        <f t="shared" si="1"/>
        <v>167</v>
      </c>
      <c r="Q37" s="5"/>
      <c r="R37" s="5"/>
      <c r="S37" s="5"/>
      <c r="T37" s="5"/>
      <c r="U37" s="5"/>
      <c r="V37" s="5"/>
      <c r="W37" s="5"/>
      <c r="X37" s="5"/>
      <c r="Y37" s="5"/>
    </row>
    <row r="38" spans="1:25" x14ac:dyDescent="0.2">
      <c r="A38" s="54"/>
      <c r="B38" s="36">
        <v>33</v>
      </c>
      <c r="C38" s="57">
        <v>944</v>
      </c>
      <c r="D38" s="57">
        <v>669.00009999999997</v>
      </c>
      <c r="E38" s="36">
        <v>70</v>
      </c>
      <c r="F38" s="36">
        <v>565.00009999999997</v>
      </c>
      <c r="G38" s="36">
        <v>4</v>
      </c>
      <c r="H38" s="36">
        <v>30</v>
      </c>
      <c r="I38" s="57">
        <v>721</v>
      </c>
      <c r="J38" s="36">
        <v>54</v>
      </c>
      <c r="K38" s="37">
        <v>28</v>
      </c>
      <c r="L38" s="55">
        <f t="shared" si="0"/>
        <v>639</v>
      </c>
      <c r="M38" s="58">
        <v>681</v>
      </c>
      <c r="N38" s="37">
        <v>50</v>
      </c>
      <c r="O38" s="37">
        <v>28</v>
      </c>
      <c r="P38" s="55">
        <f t="shared" si="1"/>
        <v>603</v>
      </c>
      <c r="Q38" s="5"/>
      <c r="R38" s="5"/>
      <c r="S38" s="5"/>
      <c r="T38" s="5"/>
      <c r="U38" s="5"/>
      <c r="V38" s="5"/>
      <c r="W38" s="5"/>
      <c r="X38" s="5"/>
      <c r="Y38" s="5"/>
    </row>
    <row r="39" spans="1:25" x14ac:dyDescent="0.2">
      <c r="A39" s="54"/>
      <c r="B39" s="36">
        <v>34</v>
      </c>
      <c r="C39" s="57">
        <v>1739</v>
      </c>
      <c r="D39" s="57">
        <v>1308.4786999999999</v>
      </c>
      <c r="E39" s="36">
        <v>151.21539999999999</v>
      </c>
      <c r="F39" s="36">
        <v>1089.4358</v>
      </c>
      <c r="G39" s="36">
        <v>0</v>
      </c>
      <c r="H39" s="36">
        <v>51.99</v>
      </c>
      <c r="I39" s="57">
        <v>1057</v>
      </c>
      <c r="J39" s="36">
        <v>113</v>
      </c>
      <c r="K39" s="37">
        <v>48</v>
      </c>
      <c r="L39" s="55">
        <f t="shared" si="0"/>
        <v>896</v>
      </c>
      <c r="M39" s="58">
        <v>917</v>
      </c>
      <c r="N39" s="37">
        <v>93</v>
      </c>
      <c r="O39" s="37">
        <v>42</v>
      </c>
      <c r="P39" s="55">
        <f t="shared" si="1"/>
        <v>782</v>
      </c>
      <c r="Q39" s="5"/>
      <c r="R39" s="5"/>
      <c r="S39" s="5"/>
      <c r="T39" s="5"/>
      <c r="U39" s="5"/>
      <c r="V39" s="5"/>
      <c r="W39" s="5"/>
      <c r="X39" s="5"/>
      <c r="Y39" s="5"/>
    </row>
    <row r="40" spans="1:25" x14ac:dyDescent="0.2">
      <c r="A40" s="54"/>
      <c r="B40" s="36">
        <v>35</v>
      </c>
      <c r="C40" s="57">
        <v>461</v>
      </c>
      <c r="D40" s="57">
        <v>299.51330000000002</v>
      </c>
      <c r="E40" s="36">
        <v>10.996</v>
      </c>
      <c r="F40" s="36">
        <v>260.41050000000001</v>
      </c>
      <c r="G40" s="36">
        <v>0</v>
      </c>
      <c r="H40" s="36">
        <v>24.130600000000001</v>
      </c>
      <c r="I40" s="57">
        <v>357</v>
      </c>
      <c r="J40" s="36">
        <v>27</v>
      </c>
      <c r="K40" s="37">
        <v>48</v>
      </c>
      <c r="L40" s="55">
        <f t="shared" si="0"/>
        <v>282</v>
      </c>
      <c r="M40" s="58">
        <v>331</v>
      </c>
      <c r="N40" s="37">
        <v>25</v>
      </c>
      <c r="O40" s="37">
        <v>44</v>
      </c>
      <c r="P40" s="55">
        <f t="shared" si="1"/>
        <v>262</v>
      </c>
      <c r="Q40" s="5"/>
      <c r="R40" s="5"/>
      <c r="S40" s="5"/>
      <c r="T40" s="5"/>
      <c r="U40" s="5"/>
      <c r="V40" s="5"/>
      <c r="W40" s="5"/>
      <c r="X40" s="5"/>
      <c r="Y40" s="5"/>
    </row>
    <row r="41" spans="1:25" x14ac:dyDescent="0.2">
      <c r="A41" s="54"/>
      <c r="B41" s="36">
        <v>36</v>
      </c>
      <c r="C41" s="57">
        <v>1006</v>
      </c>
      <c r="D41" s="57">
        <v>585.60209999999995</v>
      </c>
      <c r="E41" s="36">
        <v>102.7886</v>
      </c>
      <c r="F41" s="36">
        <v>439.05399999999997</v>
      </c>
      <c r="G41" s="36">
        <v>0</v>
      </c>
      <c r="H41" s="36">
        <v>33.573</v>
      </c>
      <c r="I41" s="57">
        <v>541</v>
      </c>
      <c r="J41" s="36">
        <v>101</v>
      </c>
      <c r="K41" s="37">
        <v>30</v>
      </c>
      <c r="L41" s="55">
        <f t="shared" si="0"/>
        <v>410</v>
      </c>
      <c r="M41" s="58">
        <v>439</v>
      </c>
      <c r="N41" s="37">
        <v>81</v>
      </c>
      <c r="O41" s="37">
        <v>24</v>
      </c>
      <c r="P41" s="55">
        <f t="shared" si="1"/>
        <v>334</v>
      </c>
      <c r="Q41" s="5"/>
      <c r="R41" s="5"/>
      <c r="S41" s="5"/>
      <c r="T41" s="5"/>
      <c r="U41" s="5"/>
      <c r="V41" s="5"/>
      <c r="W41" s="5"/>
      <c r="X41" s="5"/>
      <c r="Y41" s="5"/>
    </row>
    <row r="42" spans="1:25" x14ac:dyDescent="0.2">
      <c r="A42" s="54"/>
      <c r="B42" s="36">
        <v>37</v>
      </c>
      <c r="C42" s="57">
        <v>1132</v>
      </c>
      <c r="D42" s="57">
        <v>645</v>
      </c>
      <c r="E42" s="36">
        <v>180</v>
      </c>
      <c r="F42" s="36">
        <v>340</v>
      </c>
      <c r="G42" s="36">
        <v>45</v>
      </c>
      <c r="H42" s="36">
        <v>65</v>
      </c>
      <c r="I42" s="57">
        <v>539</v>
      </c>
      <c r="J42" s="36">
        <v>166</v>
      </c>
      <c r="K42" s="37">
        <v>30</v>
      </c>
      <c r="L42" s="55">
        <f t="shared" si="0"/>
        <v>343</v>
      </c>
      <c r="M42" s="58">
        <v>407</v>
      </c>
      <c r="N42" s="37">
        <v>113</v>
      </c>
      <c r="O42" s="37">
        <v>28</v>
      </c>
      <c r="P42" s="55">
        <f t="shared" si="1"/>
        <v>266</v>
      </c>
      <c r="Q42" s="5"/>
      <c r="R42" s="5"/>
      <c r="S42" s="5"/>
      <c r="T42" s="5"/>
      <c r="U42" s="5"/>
      <c r="V42" s="5"/>
      <c r="W42" s="5"/>
      <c r="X42" s="5"/>
      <c r="Y42" s="5"/>
    </row>
    <row r="43" spans="1:25" x14ac:dyDescent="0.2">
      <c r="A43" s="54"/>
      <c r="B43" s="36">
        <v>38</v>
      </c>
      <c r="C43" s="57">
        <v>945</v>
      </c>
      <c r="D43" s="57">
        <v>597.90409999999997</v>
      </c>
      <c r="E43" s="36">
        <v>137.69800000000001</v>
      </c>
      <c r="F43" s="36">
        <v>349.96679999999998</v>
      </c>
      <c r="G43" s="36">
        <v>0</v>
      </c>
      <c r="H43" s="36">
        <v>110.2392</v>
      </c>
      <c r="I43" s="57">
        <v>631</v>
      </c>
      <c r="J43" s="36">
        <v>111</v>
      </c>
      <c r="K43" s="37">
        <v>53</v>
      </c>
      <c r="L43" s="55">
        <f t="shared" si="0"/>
        <v>467</v>
      </c>
      <c r="M43" s="58">
        <v>567</v>
      </c>
      <c r="N43" s="37">
        <v>100</v>
      </c>
      <c r="O43" s="37">
        <v>43</v>
      </c>
      <c r="P43" s="55">
        <f t="shared" si="1"/>
        <v>424</v>
      </c>
      <c r="Q43" s="5"/>
      <c r="R43" s="5"/>
      <c r="S43" s="5"/>
      <c r="T43" s="5"/>
      <c r="U43" s="5"/>
      <c r="V43" s="5"/>
      <c r="W43" s="5"/>
      <c r="X43" s="5"/>
      <c r="Y43" s="5"/>
    </row>
    <row r="44" spans="1:25" x14ac:dyDescent="0.2">
      <c r="A44" s="54"/>
      <c r="B44" s="36">
        <v>39</v>
      </c>
      <c r="C44" s="57">
        <v>1378</v>
      </c>
      <c r="D44" s="57">
        <v>530</v>
      </c>
      <c r="E44" s="36">
        <v>285</v>
      </c>
      <c r="F44" s="36">
        <v>75</v>
      </c>
      <c r="G44" s="36">
        <v>0</v>
      </c>
      <c r="H44" s="36">
        <v>155</v>
      </c>
      <c r="I44" s="57">
        <v>365</v>
      </c>
      <c r="J44" s="36">
        <v>226</v>
      </c>
      <c r="K44" s="37">
        <v>44</v>
      </c>
      <c r="L44" s="55">
        <f t="shared" si="0"/>
        <v>95</v>
      </c>
      <c r="M44" s="58">
        <v>262</v>
      </c>
      <c r="N44" s="37">
        <v>156</v>
      </c>
      <c r="O44" s="37">
        <v>40</v>
      </c>
      <c r="P44" s="55">
        <f t="shared" si="1"/>
        <v>66</v>
      </c>
      <c r="Q44" s="5"/>
      <c r="R44" s="5"/>
      <c r="S44" s="5"/>
      <c r="T44" s="5"/>
      <c r="U44" s="5"/>
      <c r="V44" s="5"/>
      <c r="W44" s="5"/>
      <c r="X44" s="5"/>
      <c r="Y44" s="5"/>
    </row>
    <row r="45" spans="1:25" x14ac:dyDescent="0.2">
      <c r="A45" s="54"/>
      <c r="B45" s="36">
        <v>40</v>
      </c>
      <c r="C45" s="57">
        <v>1443</v>
      </c>
      <c r="D45" s="57">
        <v>987.35550000000001</v>
      </c>
      <c r="E45" s="36">
        <v>209.10890000000001</v>
      </c>
      <c r="F45" s="36">
        <v>583.55700000000002</v>
      </c>
      <c r="G45" s="36">
        <v>43.333399999999997</v>
      </c>
      <c r="H45" s="36">
        <v>137.03800000000001</v>
      </c>
      <c r="I45" s="57">
        <v>816</v>
      </c>
      <c r="J45" s="36">
        <v>159</v>
      </c>
      <c r="K45" s="37">
        <v>59</v>
      </c>
      <c r="L45" s="55">
        <f t="shared" si="0"/>
        <v>598</v>
      </c>
      <c r="M45" s="58">
        <v>713</v>
      </c>
      <c r="N45" s="37">
        <v>122</v>
      </c>
      <c r="O45" s="37">
        <v>52</v>
      </c>
      <c r="P45" s="55">
        <f t="shared" si="1"/>
        <v>539</v>
      </c>
      <c r="Q45" s="5"/>
      <c r="R45" s="5"/>
      <c r="S45" s="5"/>
      <c r="T45" s="5"/>
      <c r="U45" s="5"/>
      <c r="V45" s="5"/>
      <c r="W45" s="5"/>
      <c r="X45" s="5"/>
      <c r="Y45" s="5"/>
    </row>
    <row r="46" spans="1:25" x14ac:dyDescent="0.2">
      <c r="A46" s="54"/>
      <c r="B46" s="36">
        <v>41</v>
      </c>
      <c r="C46" s="57">
        <v>901</v>
      </c>
      <c r="D46" s="57">
        <v>609.74059999999997</v>
      </c>
      <c r="E46" s="36">
        <v>98.192899999999995</v>
      </c>
      <c r="F46" s="36">
        <v>366.47649999999999</v>
      </c>
      <c r="G46" s="36">
        <v>6.6666800000000004</v>
      </c>
      <c r="H46" s="36">
        <v>137.7227</v>
      </c>
      <c r="I46" s="57">
        <v>562</v>
      </c>
      <c r="J46" s="36">
        <v>73</v>
      </c>
      <c r="K46" s="37">
        <v>64</v>
      </c>
      <c r="L46" s="55">
        <f t="shared" si="0"/>
        <v>425</v>
      </c>
      <c r="M46" s="58">
        <v>494</v>
      </c>
      <c r="N46" s="37">
        <v>56</v>
      </c>
      <c r="O46" s="37">
        <v>54</v>
      </c>
      <c r="P46" s="55">
        <f t="shared" si="1"/>
        <v>384</v>
      </c>
      <c r="Q46" s="5"/>
      <c r="R46" s="5"/>
      <c r="S46" s="5"/>
      <c r="T46" s="5"/>
      <c r="U46" s="5"/>
      <c r="V46" s="5"/>
      <c r="W46" s="5"/>
      <c r="X46" s="5"/>
      <c r="Y46" s="5"/>
    </row>
    <row r="47" spans="1:25" x14ac:dyDescent="0.2">
      <c r="A47" s="54"/>
      <c r="B47" s="36">
        <v>42</v>
      </c>
      <c r="C47" s="57">
        <v>297</v>
      </c>
      <c r="D47" s="57">
        <v>283.9794</v>
      </c>
      <c r="E47" s="36">
        <v>70.099000000000004</v>
      </c>
      <c r="F47" s="36">
        <v>190.6499</v>
      </c>
      <c r="G47" s="36">
        <v>13.2075</v>
      </c>
      <c r="H47" s="36">
        <v>10.0229</v>
      </c>
      <c r="I47" s="57">
        <v>183</v>
      </c>
      <c r="J47" s="36">
        <v>32</v>
      </c>
      <c r="K47" s="37">
        <v>6</v>
      </c>
      <c r="L47" s="55">
        <f t="shared" si="0"/>
        <v>145</v>
      </c>
      <c r="M47" s="58">
        <v>150</v>
      </c>
      <c r="N47" s="37">
        <v>25</v>
      </c>
      <c r="O47" s="37">
        <v>5</v>
      </c>
      <c r="P47" s="55">
        <f t="shared" si="1"/>
        <v>120</v>
      </c>
      <c r="Q47" s="5"/>
      <c r="R47" s="5"/>
      <c r="S47" s="5"/>
      <c r="T47" s="5"/>
      <c r="U47" s="5"/>
      <c r="V47" s="5"/>
      <c r="W47" s="5"/>
      <c r="X47" s="5"/>
      <c r="Y47" s="5"/>
    </row>
    <row r="48" spans="1:25" x14ac:dyDescent="0.2">
      <c r="A48" s="54"/>
      <c r="B48" s="36">
        <v>43</v>
      </c>
      <c r="C48" s="57">
        <v>1756</v>
      </c>
      <c r="D48" s="57">
        <v>1556.4059999999999</v>
      </c>
      <c r="E48" s="36">
        <v>455</v>
      </c>
      <c r="F48" s="36">
        <v>601.09960000000001</v>
      </c>
      <c r="G48" s="36">
        <v>160</v>
      </c>
      <c r="H48" s="36">
        <v>340.3064</v>
      </c>
      <c r="I48" s="57">
        <v>764</v>
      </c>
      <c r="J48" s="36">
        <v>265</v>
      </c>
      <c r="K48" s="37">
        <v>58</v>
      </c>
      <c r="L48" s="55">
        <f t="shared" si="0"/>
        <v>441</v>
      </c>
      <c r="M48" s="58">
        <v>593</v>
      </c>
      <c r="N48" s="37">
        <v>194</v>
      </c>
      <c r="O48" s="37">
        <v>42</v>
      </c>
      <c r="P48" s="55">
        <f t="shared" si="1"/>
        <v>357</v>
      </c>
      <c r="Q48" s="5"/>
      <c r="R48" s="5"/>
      <c r="S48" s="5"/>
      <c r="T48" s="5"/>
      <c r="U48" s="5"/>
      <c r="V48" s="5"/>
      <c r="W48" s="5"/>
      <c r="X48" s="5"/>
      <c r="Y48" s="5"/>
    </row>
    <row r="49" spans="1:25" x14ac:dyDescent="0.2">
      <c r="A49" s="54"/>
      <c r="B49" s="36">
        <v>44</v>
      </c>
      <c r="C49" s="57">
        <v>1525</v>
      </c>
      <c r="D49" s="57">
        <v>1245</v>
      </c>
      <c r="E49" s="36">
        <v>90</v>
      </c>
      <c r="F49" s="36">
        <v>1010</v>
      </c>
      <c r="G49" s="36">
        <v>20</v>
      </c>
      <c r="H49" s="36">
        <v>125</v>
      </c>
      <c r="I49" s="57">
        <v>1004</v>
      </c>
      <c r="J49" s="36">
        <v>96</v>
      </c>
      <c r="K49" s="37">
        <v>42</v>
      </c>
      <c r="L49" s="55">
        <f t="shared" si="0"/>
        <v>866</v>
      </c>
      <c r="M49" s="58">
        <v>898</v>
      </c>
      <c r="N49" s="37">
        <v>75</v>
      </c>
      <c r="O49" s="37">
        <v>37</v>
      </c>
      <c r="P49" s="55">
        <f t="shared" si="1"/>
        <v>786</v>
      </c>
      <c r="Q49" s="5"/>
      <c r="R49" s="5"/>
      <c r="S49" s="5"/>
      <c r="T49" s="5"/>
      <c r="U49" s="5"/>
      <c r="V49" s="5"/>
      <c r="W49" s="5"/>
      <c r="X49" s="5"/>
      <c r="Y49" s="5"/>
    </row>
    <row r="50" spans="1:25" x14ac:dyDescent="0.2">
      <c r="A50" s="54"/>
      <c r="B50" s="36">
        <v>45</v>
      </c>
      <c r="C50" s="57">
        <v>18</v>
      </c>
      <c r="D50" s="57">
        <v>26.248999999999999</v>
      </c>
      <c r="E50" s="36">
        <v>3.5643600000000002</v>
      </c>
      <c r="F50" s="36">
        <v>3.7628300000000001</v>
      </c>
      <c r="G50" s="36">
        <v>13.2075</v>
      </c>
      <c r="H50" s="36">
        <v>0</v>
      </c>
      <c r="I50" s="57">
        <v>0</v>
      </c>
      <c r="J50" s="36">
        <v>0</v>
      </c>
      <c r="K50" s="37">
        <v>0</v>
      </c>
      <c r="L50" s="55">
        <f t="shared" si="0"/>
        <v>0</v>
      </c>
      <c r="M50" s="58">
        <v>0</v>
      </c>
      <c r="N50" s="37">
        <v>0</v>
      </c>
      <c r="O50" s="37">
        <v>0</v>
      </c>
      <c r="P50" s="55">
        <f t="shared" si="1"/>
        <v>0</v>
      </c>
      <c r="Q50" s="5"/>
      <c r="R50" s="5"/>
      <c r="S50" s="5"/>
      <c r="T50" s="5"/>
      <c r="U50" s="5"/>
      <c r="V50" s="5"/>
      <c r="W50" s="5"/>
      <c r="X50" s="5"/>
      <c r="Y50" s="5"/>
    </row>
    <row r="51" spans="1:25" x14ac:dyDescent="0.2">
      <c r="A51" s="54"/>
      <c r="B51" s="36">
        <v>46</v>
      </c>
      <c r="C51" s="57">
        <v>1906</v>
      </c>
      <c r="D51" s="57">
        <v>1515.8615</v>
      </c>
      <c r="E51" s="36">
        <v>254.85980000000001</v>
      </c>
      <c r="F51" s="36">
        <v>1078.4303</v>
      </c>
      <c r="G51" s="36">
        <v>25</v>
      </c>
      <c r="H51" s="36">
        <v>157.57130000000001</v>
      </c>
      <c r="I51" s="57">
        <v>1332</v>
      </c>
      <c r="J51" s="36">
        <v>186</v>
      </c>
      <c r="K51" s="37">
        <v>43</v>
      </c>
      <c r="L51" s="55">
        <f t="shared" si="0"/>
        <v>1103</v>
      </c>
      <c r="M51" s="58">
        <v>1151</v>
      </c>
      <c r="N51" s="37">
        <v>159</v>
      </c>
      <c r="O51" s="37">
        <v>41</v>
      </c>
      <c r="P51" s="55">
        <f t="shared" si="1"/>
        <v>951</v>
      </c>
      <c r="Q51" s="5"/>
      <c r="R51" s="5"/>
      <c r="S51" s="5"/>
      <c r="T51" s="5"/>
      <c r="U51" s="5"/>
      <c r="V51" s="5"/>
      <c r="W51" s="5"/>
      <c r="X51" s="5"/>
      <c r="Y51" s="5"/>
    </row>
    <row r="52" spans="1:25" x14ac:dyDescent="0.2">
      <c r="A52" s="54"/>
      <c r="B52" s="36">
        <v>47</v>
      </c>
      <c r="C52" s="57">
        <v>471</v>
      </c>
      <c r="D52" s="57">
        <v>358.00979999999998</v>
      </c>
      <c r="E52" s="36">
        <v>200.12440000000001</v>
      </c>
      <c r="F52" s="36">
        <v>121.9029</v>
      </c>
      <c r="G52" s="36">
        <v>0</v>
      </c>
      <c r="H52" s="36">
        <v>33.709699999999998</v>
      </c>
      <c r="I52" s="57">
        <v>293</v>
      </c>
      <c r="J52" s="36">
        <v>102</v>
      </c>
      <c r="K52" s="37">
        <v>8</v>
      </c>
      <c r="L52" s="55">
        <f t="shared" si="0"/>
        <v>183</v>
      </c>
      <c r="M52" s="58">
        <v>245</v>
      </c>
      <c r="N52" s="37">
        <v>79</v>
      </c>
      <c r="O52" s="37">
        <v>5</v>
      </c>
      <c r="P52" s="55">
        <f t="shared" si="1"/>
        <v>161</v>
      </c>
      <c r="Q52" s="5"/>
      <c r="R52" s="5"/>
      <c r="S52" s="5"/>
      <c r="T52" s="5"/>
      <c r="U52" s="5"/>
      <c r="V52" s="5"/>
      <c r="W52" s="5"/>
      <c r="X52" s="5"/>
      <c r="Y52" s="5"/>
    </row>
    <row r="53" spans="1:25" x14ac:dyDescent="0.2">
      <c r="A53" s="54"/>
      <c r="B53" s="36">
        <v>48</v>
      </c>
      <c r="C53" s="57">
        <v>1037</v>
      </c>
      <c r="D53" s="57">
        <v>746.12879999999996</v>
      </c>
      <c r="E53" s="36">
        <v>360.01560000000001</v>
      </c>
      <c r="F53" s="36">
        <v>279.66699999999997</v>
      </c>
      <c r="G53" s="36">
        <v>0</v>
      </c>
      <c r="H53" s="36">
        <v>83.718900000000005</v>
      </c>
      <c r="I53" s="57">
        <v>539</v>
      </c>
      <c r="J53" s="36">
        <v>204</v>
      </c>
      <c r="K53" s="37">
        <v>10</v>
      </c>
      <c r="L53" s="55">
        <f t="shared" si="0"/>
        <v>325</v>
      </c>
      <c r="M53" s="58">
        <v>473</v>
      </c>
      <c r="N53" s="37">
        <v>161</v>
      </c>
      <c r="O53" s="37">
        <v>9</v>
      </c>
      <c r="P53" s="55">
        <f t="shared" si="1"/>
        <v>303</v>
      </c>
      <c r="Q53" s="5"/>
      <c r="R53" s="5"/>
      <c r="S53" s="5"/>
      <c r="T53" s="5"/>
      <c r="U53" s="5"/>
      <c r="V53" s="5"/>
      <c r="W53" s="5"/>
      <c r="X53" s="5"/>
      <c r="Y53" s="5"/>
    </row>
    <row r="54" spans="1:25" x14ac:dyDescent="0.2">
      <c r="A54" s="54"/>
      <c r="B54" s="36">
        <v>49</v>
      </c>
      <c r="C54" s="57">
        <v>2484</v>
      </c>
      <c r="D54" s="57">
        <v>868.88990000000001</v>
      </c>
      <c r="E54" s="36">
        <v>595.02880000000005</v>
      </c>
      <c r="F54" s="36">
        <v>172.05719999999999</v>
      </c>
      <c r="G54" s="36">
        <v>0.11100699999999999</v>
      </c>
      <c r="H54" s="36">
        <v>56.397500000000001</v>
      </c>
      <c r="I54" s="57">
        <v>633</v>
      </c>
      <c r="J54" s="36">
        <v>406</v>
      </c>
      <c r="K54" s="37">
        <v>14</v>
      </c>
      <c r="L54" s="55">
        <f t="shared" si="0"/>
        <v>213</v>
      </c>
      <c r="M54" s="58">
        <v>477</v>
      </c>
      <c r="N54" s="37">
        <v>290</v>
      </c>
      <c r="O54" s="37">
        <v>9</v>
      </c>
      <c r="P54" s="55">
        <f t="shared" si="1"/>
        <v>178</v>
      </c>
      <c r="Q54" s="5"/>
      <c r="R54" s="5"/>
      <c r="S54" s="5"/>
      <c r="T54" s="5"/>
      <c r="U54" s="5"/>
      <c r="V54" s="5"/>
      <c r="W54" s="5"/>
      <c r="X54" s="5"/>
      <c r="Y54" s="5"/>
    </row>
    <row r="55" spans="1:25" x14ac:dyDescent="0.2">
      <c r="A55" s="54"/>
      <c r="B55" s="36">
        <v>50</v>
      </c>
      <c r="C55" s="57">
        <v>1289</v>
      </c>
      <c r="D55" s="57">
        <v>367.52010000000001</v>
      </c>
      <c r="E55" s="36">
        <v>275.93209999999999</v>
      </c>
      <c r="F55" s="36">
        <v>68.533100000000005</v>
      </c>
      <c r="G55" s="36">
        <v>8.3255599999999999E-2</v>
      </c>
      <c r="H55" s="36">
        <v>13.228300000000001</v>
      </c>
      <c r="I55" s="57">
        <v>363</v>
      </c>
      <c r="J55" s="36">
        <v>216</v>
      </c>
      <c r="K55" s="37">
        <v>11</v>
      </c>
      <c r="L55" s="55">
        <f t="shared" si="0"/>
        <v>136</v>
      </c>
      <c r="M55" s="58">
        <v>281</v>
      </c>
      <c r="N55" s="37">
        <v>154</v>
      </c>
      <c r="O55" s="37">
        <v>8</v>
      </c>
      <c r="P55" s="55">
        <f t="shared" si="1"/>
        <v>119</v>
      </c>
      <c r="Q55" s="5"/>
      <c r="R55" s="5"/>
      <c r="S55" s="5"/>
      <c r="T55" s="5"/>
      <c r="U55" s="5"/>
      <c r="V55" s="5"/>
      <c r="W55" s="5"/>
      <c r="X55" s="5"/>
      <c r="Y55" s="5"/>
    </row>
    <row r="56" spans="1:25" x14ac:dyDescent="0.2">
      <c r="A56" s="54"/>
      <c r="B56" s="36">
        <v>51</v>
      </c>
      <c r="C56" s="57">
        <v>1011</v>
      </c>
      <c r="D56" s="57">
        <v>700.68769999999995</v>
      </c>
      <c r="E56" s="36">
        <v>332.57659999999998</v>
      </c>
      <c r="F56" s="36">
        <v>333.39620000000002</v>
      </c>
      <c r="G56" s="36">
        <v>2.5</v>
      </c>
      <c r="H56" s="36">
        <v>32.214799999999997</v>
      </c>
      <c r="I56" s="57">
        <v>573</v>
      </c>
      <c r="J56" s="36">
        <v>214</v>
      </c>
      <c r="K56" s="37">
        <v>31</v>
      </c>
      <c r="L56" s="55">
        <f t="shared" si="0"/>
        <v>328</v>
      </c>
      <c r="M56" s="58">
        <v>490</v>
      </c>
      <c r="N56" s="37">
        <v>172</v>
      </c>
      <c r="O56" s="37">
        <v>26</v>
      </c>
      <c r="P56" s="55">
        <f t="shared" si="1"/>
        <v>292</v>
      </c>
      <c r="Q56" s="5"/>
      <c r="R56" s="5"/>
      <c r="S56" s="5"/>
      <c r="T56" s="5"/>
      <c r="U56" s="5"/>
      <c r="V56" s="5"/>
      <c r="W56" s="5"/>
      <c r="X56" s="5"/>
      <c r="Y56" s="5"/>
    </row>
    <row r="57" spans="1:25" x14ac:dyDescent="0.2">
      <c r="A57" s="54"/>
      <c r="B57" s="36">
        <v>52</v>
      </c>
      <c r="C57" s="57">
        <v>914</v>
      </c>
      <c r="D57" s="57">
        <v>624.31230000000005</v>
      </c>
      <c r="E57" s="36">
        <v>362.42320000000001</v>
      </c>
      <c r="F57" s="36">
        <v>236.60380000000001</v>
      </c>
      <c r="G57" s="36">
        <v>7.5</v>
      </c>
      <c r="H57" s="36">
        <v>17.785299999999999</v>
      </c>
      <c r="I57" s="57">
        <v>374</v>
      </c>
      <c r="J57" s="36">
        <v>178</v>
      </c>
      <c r="K57" s="37">
        <v>16</v>
      </c>
      <c r="L57" s="55">
        <f t="shared" si="0"/>
        <v>180</v>
      </c>
      <c r="M57" s="58">
        <v>297</v>
      </c>
      <c r="N57" s="37">
        <v>142</v>
      </c>
      <c r="O57" s="37">
        <v>14</v>
      </c>
      <c r="P57" s="55">
        <f t="shared" si="1"/>
        <v>141</v>
      </c>
      <c r="Q57" s="5"/>
      <c r="R57" s="5"/>
      <c r="S57" s="5"/>
      <c r="T57" s="5"/>
      <c r="U57" s="5"/>
      <c r="V57" s="5"/>
      <c r="W57" s="5"/>
      <c r="X57" s="5"/>
      <c r="Y57" s="5"/>
    </row>
    <row r="58" spans="1:25" x14ac:dyDescent="0.2">
      <c r="A58" s="54"/>
      <c r="B58" s="36">
        <v>53</v>
      </c>
      <c r="C58" s="57">
        <v>1427</v>
      </c>
      <c r="D58" s="57">
        <v>903.5539</v>
      </c>
      <c r="E58" s="36">
        <v>150.81970000000001</v>
      </c>
      <c r="F58" s="36">
        <v>683.42100000000005</v>
      </c>
      <c r="G58" s="36">
        <v>12.5</v>
      </c>
      <c r="H58" s="36">
        <v>16.813199999999998</v>
      </c>
      <c r="I58" s="57">
        <v>789</v>
      </c>
      <c r="J58" s="36">
        <v>195</v>
      </c>
      <c r="K58" s="37">
        <v>18</v>
      </c>
      <c r="L58" s="55">
        <f t="shared" si="0"/>
        <v>576</v>
      </c>
      <c r="M58" s="58">
        <v>663</v>
      </c>
      <c r="N58" s="37">
        <v>166</v>
      </c>
      <c r="O58" s="37">
        <v>14</v>
      </c>
      <c r="P58" s="55">
        <f t="shared" si="1"/>
        <v>483</v>
      </c>
      <c r="Q58" s="5"/>
      <c r="R58" s="5"/>
      <c r="S58" s="5"/>
      <c r="T58" s="5"/>
      <c r="U58" s="5"/>
      <c r="V58" s="5"/>
      <c r="W58" s="5"/>
      <c r="X58" s="5"/>
      <c r="Y58" s="5"/>
    </row>
    <row r="59" spans="1:25" x14ac:dyDescent="0.2">
      <c r="A59" s="54"/>
      <c r="B59" s="36">
        <v>54</v>
      </c>
      <c r="C59" s="57">
        <v>907</v>
      </c>
      <c r="D59" s="57">
        <v>786.6481</v>
      </c>
      <c r="E59" s="36">
        <v>50.942599999999999</v>
      </c>
      <c r="F59" s="36">
        <v>651.7894</v>
      </c>
      <c r="G59" s="36">
        <v>15</v>
      </c>
      <c r="H59" s="36">
        <v>48.461500000000001</v>
      </c>
      <c r="I59" s="57">
        <v>655</v>
      </c>
      <c r="J59" s="36">
        <v>60</v>
      </c>
      <c r="K59" s="37">
        <v>28</v>
      </c>
      <c r="L59" s="55">
        <f t="shared" si="0"/>
        <v>567</v>
      </c>
      <c r="M59" s="58">
        <v>576</v>
      </c>
      <c r="N59" s="37">
        <v>54</v>
      </c>
      <c r="O59" s="37">
        <v>25</v>
      </c>
      <c r="P59" s="55">
        <f t="shared" si="1"/>
        <v>497</v>
      </c>
      <c r="Q59" s="5"/>
      <c r="R59" s="5"/>
      <c r="S59" s="5"/>
      <c r="T59" s="5"/>
      <c r="U59" s="5"/>
      <c r="V59" s="5"/>
      <c r="W59" s="5"/>
      <c r="X59" s="5"/>
      <c r="Y59" s="5"/>
    </row>
    <row r="60" spans="1:25" x14ac:dyDescent="0.2">
      <c r="A60" s="54"/>
      <c r="B60" s="36">
        <v>55</v>
      </c>
      <c r="C60" s="57">
        <v>496</v>
      </c>
      <c r="D60" s="57">
        <v>419.79790000000003</v>
      </c>
      <c r="E60" s="36">
        <v>48.237699999999997</v>
      </c>
      <c r="F60" s="36">
        <v>339.7894</v>
      </c>
      <c r="G60" s="36">
        <v>2.5</v>
      </c>
      <c r="H60" s="36">
        <v>24.725300000000001</v>
      </c>
      <c r="I60" s="57">
        <v>342</v>
      </c>
      <c r="J60" s="36">
        <v>70</v>
      </c>
      <c r="K60" s="37">
        <v>8</v>
      </c>
      <c r="L60" s="55">
        <f t="shared" si="0"/>
        <v>264</v>
      </c>
      <c r="M60" s="58">
        <v>300</v>
      </c>
      <c r="N60" s="37">
        <v>59</v>
      </c>
      <c r="O60" s="37">
        <v>7</v>
      </c>
      <c r="P60" s="55">
        <f t="shared" si="1"/>
        <v>234</v>
      </c>
      <c r="Q60" s="5"/>
      <c r="R60" s="5"/>
      <c r="S60" s="5"/>
      <c r="T60" s="5"/>
      <c r="U60" s="5"/>
      <c r="V60" s="5"/>
      <c r="W60" s="5"/>
      <c r="X60" s="5"/>
      <c r="Y60" s="5"/>
    </row>
    <row r="61" spans="1:25" x14ac:dyDescent="0.2">
      <c r="A61" s="54"/>
      <c r="B61" s="36">
        <v>56</v>
      </c>
      <c r="C61" s="57">
        <v>592</v>
      </c>
      <c r="D61" s="57">
        <v>377.91340000000002</v>
      </c>
      <c r="E61" s="36">
        <v>133.20189999999999</v>
      </c>
      <c r="F61" s="36">
        <v>186.4075</v>
      </c>
      <c r="G61" s="36">
        <v>9.6666699999999999</v>
      </c>
      <c r="H61" s="36">
        <v>47.137300000000003</v>
      </c>
      <c r="I61" s="57">
        <v>324</v>
      </c>
      <c r="J61" s="36">
        <v>104</v>
      </c>
      <c r="K61" s="37">
        <v>22</v>
      </c>
      <c r="L61" s="55">
        <f t="shared" si="0"/>
        <v>198</v>
      </c>
      <c r="M61" s="58">
        <v>274</v>
      </c>
      <c r="N61" s="37">
        <v>83</v>
      </c>
      <c r="O61" s="37">
        <v>20</v>
      </c>
      <c r="P61" s="55">
        <f t="shared" si="1"/>
        <v>171</v>
      </c>
      <c r="Q61" s="5"/>
      <c r="R61" s="5"/>
      <c r="S61" s="5"/>
      <c r="T61" s="5"/>
      <c r="U61" s="5"/>
      <c r="V61" s="5"/>
      <c r="W61" s="5"/>
      <c r="X61" s="5"/>
      <c r="Y61" s="5"/>
    </row>
    <row r="62" spans="1:25" x14ac:dyDescent="0.2">
      <c r="A62" s="54"/>
      <c r="B62" s="36">
        <v>57</v>
      </c>
      <c r="C62" s="57">
        <v>1382</v>
      </c>
      <c r="D62" s="57">
        <v>961.95939999999996</v>
      </c>
      <c r="E62" s="36">
        <v>330.04390000000001</v>
      </c>
      <c r="F62" s="36">
        <v>429.7885</v>
      </c>
      <c r="G62" s="36">
        <v>2.6666699999999999</v>
      </c>
      <c r="H62" s="36">
        <v>185.96029999999999</v>
      </c>
      <c r="I62" s="57">
        <v>513</v>
      </c>
      <c r="J62" s="36">
        <v>163</v>
      </c>
      <c r="K62" s="37">
        <v>24</v>
      </c>
      <c r="L62" s="55">
        <f t="shared" si="0"/>
        <v>326</v>
      </c>
      <c r="M62" s="58">
        <v>424</v>
      </c>
      <c r="N62" s="37">
        <v>134</v>
      </c>
      <c r="O62" s="37">
        <v>21</v>
      </c>
      <c r="P62" s="55">
        <f t="shared" si="1"/>
        <v>269</v>
      </c>
      <c r="Q62" s="5"/>
      <c r="R62" s="5"/>
      <c r="S62" s="5"/>
      <c r="T62" s="5"/>
      <c r="U62" s="5"/>
      <c r="V62" s="5"/>
      <c r="W62" s="5"/>
      <c r="X62" s="5"/>
      <c r="Y62" s="5"/>
    </row>
    <row r="63" spans="1:25" x14ac:dyDescent="0.2">
      <c r="A63" s="54"/>
      <c r="B63" s="36">
        <v>58</v>
      </c>
      <c r="C63" s="57">
        <v>1524</v>
      </c>
      <c r="D63" s="57">
        <v>1125.8821</v>
      </c>
      <c r="E63" s="36">
        <v>185</v>
      </c>
      <c r="F63" s="36">
        <v>828.74980000000005</v>
      </c>
      <c r="G63" s="36">
        <v>10.384600000000001</v>
      </c>
      <c r="H63" s="36">
        <v>99.187700000000007</v>
      </c>
      <c r="I63" s="57">
        <v>684</v>
      </c>
      <c r="J63" s="36">
        <v>107</v>
      </c>
      <c r="K63" s="37">
        <v>25</v>
      </c>
      <c r="L63" s="55">
        <f t="shared" si="0"/>
        <v>552</v>
      </c>
      <c r="M63" s="58">
        <v>628</v>
      </c>
      <c r="N63" s="37">
        <v>98</v>
      </c>
      <c r="O63" s="37">
        <v>24</v>
      </c>
      <c r="P63" s="55">
        <f t="shared" si="1"/>
        <v>506</v>
      </c>
      <c r="Q63" s="5"/>
      <c r="R63" s="5"/>
      <c r="S63" s="5"/>
      <c r="T63" s="5"/>
      <c r="U63" s="5"/>
      <c r="V63" s="5"/>
      <c r="W63" s="5"/>
      <c r="X63" s="5"/>
      <c r="Y63" s="5"/>
    </row>
    <row r="64" spans="1:25" x14ac:dyDescent="0.2">
      <c r="A64" s="54"/>
      <c r="B64" s="36">
        <v>59</v>
      </c>
      <c r="C64" s="57">
        <v>1104</v>
      </c>
      <c r="D64" s="57">
        <v>718.11749999999995</v>
      </c>
      <c r="E64" s="36">
        <v>190</v>
      </c>
      <c r="F64" s="36">
        <v>446.24990000000003</v>
      </c>
      <c r="G64" s="36">
        <v>4.61538</v>
      </c>
      <c r="H64" s="36">
        <v>75.812299999999993</v>
      </c>
      <c r="I64" s="57">
        <v>766</v>
      </c>
      <c r="J64" s="36">
        <v>206</v>
      </c>
      <c r="K64" s="37">
        <v>19</v>
      </c>
      <c r="L64" s="55">
        <f t="shared" si="0"/>
        <v>541</v>
      </c>
      <c r="M64" s="58">
        <v>619</v>
      </c>
      <c r="N64" s="37">
        <v>161</v>
      </c>
      <c r="O64" s="37">
        <v>17</v>
      </c>
      <c r="P64" s="55">
        <f t="shared" si="1"/>
        <v>441</v>
      </c>
      <c r="Q64" s="5"/>
      <c r="R64" s="5"/>
      <c r="S64" s="5"/>
      <c r="T64" s="5"/>
      <c r="U64" s="5"/>
      <c r="V64" s="5"/>
      <c r="W64" s="5"/>
      <c r="X64" s="5"/>
      <c r="Y64" s="5"/>
    </row>
    <row r="65" spans="1:25" x14ac:dyDescent="0.2">
      <c r="A65" s="54"/>
      <c r="B65" s="36">
        <v>60</v>
      </c>
      <c r="C65" s="57">
        <v>1354</v>
      </c>
      <c r="D65" s="57">
        <v>684.12699999999995</v>
      </c>
      <c r="E65" s="36">
        <v>366.75400000000002</v>
      </c>
      <c r="F65" s="36">
        <v>238.8038</v>
      </c>
      <c r="G65" s="36">
        <v>36.666699999999999</v>
      </c>
      <c r="H65" s="36">
        <v>41.902500000000003</v>
      </c>
      <c r="I65" s="57">
        <v>510</v>
      </c>
      <c r="J65" s="36">
        <v>298</v>
      </c>
      <c r="K65" s="37">
        <v>11</v>
      </c>
      <c r="L65" s="55">
        <f t="shared" si="0"/>
        <v>201</v>
      </c>
      <c r="M65" s="58">
        <v>419</v>
      </c>
      <c r="N65" s="37">
        <v>229</v>
      </c>
      <c r="O65" s="37">
        <v>10</v>
      </c>
      <c r="P65" s="55">
        <f t="shared" si="1"/>
        <v>180</v>
      </c>
      <c r="Q65" s="5"/>
      <c r="R65" s="5"/>
      <c r="S65" s="5"/>
      <c r="T65" s="5"/>
      <c r="U65" s="5"/>
      <c r="V65" s="5"/>
      <c r="W65" s="5"/>
      <c r="X65" s="5"/>
      <c r="Y65" s="5"/>
    </row>
    <row r="66" spans="1:25" x14ac:dyDescent="0.2">
      <c r="A66" s="54"/>
      <c r="B66" s="36">
        <v>61</v>
      </c>
      <c r="C66" s="57">
        <v>718</v>
      </c>
      <c r="D66" s="57">
        <v>520.77890000000002</v>
      </c>
      <c r="E66" s="36">
        <v>69.726600000000005</v>
      </c>
      <c r="F66" s="36">
        <v>421.6234</v>
      </c>
      <c r="G66" s="36">
        <v>2.5714299999999999</v>
      </c>
      <c r="H66" s="36">
        <v>15.0427</v>
      </c>
      <c r="I66" s="57">
        <v>442</v>
      </c>
      <c r="J66" s="36">
        <v>64</v>
      </c>
      <c r="K66" s="37">
        <v>8</v>
      </c>
      <c r="L66" s="55">
        <f t="shared" si="0"/>
        <v>370</v>
      </c>
      <c r="M66" s="58">
        <v>398</v>
      </c>
      <c r="N66" s="37">
        <v>51</v>
      </c>
      <c r="O66" s="37">
        <v>8</v>
      </c>
      <c r="P66" s="55">
        <f t="shared" si="1"/>
        <v>339</v>
      </c>
      <c r="Q66" s="5"/>
      <c r="R66" s="5"/>
      <c r="S66" s="5"/>
      <c r="T66" s="5"/>
      <c r="U66" s="5"/>
      <c r="V66" s="5"/>
      <c r="W66" s="5"/>
      <c r="X66" s="5"/>
      <c r="Y66" s="5"/>
    </row>
    <row r="67" spans="1:25" x14ac:dyDescent="0.2">
      <c r="A67" s="54"/>
      <c r="B67" s="36">
        <v>62</v>
      </c>
      <c r="C67" s="57">
        <v>710</v>
      </c>
      <c r="D67" s="57">
        <v>494.60669999999999</v>
      </c>
      <c r="E67" s="36">
        <v>56.445300000000003</v>
      </c>
      <c r="F67" s="36">
        <v>400.49189999999999</v>
      </c>
      <c r="G67" s="36">
        <v>0</v>
      </c>
      <c r="H67" s="36">
        <v>25.854700000000001</v>
      </c>
      <c r="I67" s="57">
        <v>492</v>
      </c>
      <c r="J67" s="36">
        <v>49</v>
      </c>
      <c r="K67" s="37">
        <v>23</v>
      </c>
      <c r="L67" s="55">
        <f t="shared" si="0"/>
        <v>420</v>
      </c>
      <c r="M67" s="58">
        <v>436</v>
      </c>
      <c r="N67" s="37">
        <v>41</v>
      </c>
      <c r="O67" s="37">
        <v>22</v>
      </c>
      <c r="P67" s="55">
        <f t="shared" si="1"/>
        <v>373</v>
      </c>
      <c r="Q67" s="5"/>
      <c r="R67" s="5"/>
      <c r="S67" s="5"/>
      <c r="T67" s="5"/>
      <c r="U67" s="5"/>
      <c r="V67" s="5"/>
      <c r="W67" s="5"/>
      <c r="X67" s="5"/>
      <c r="Y67" s="5"/>
    </row>
    <row r="68" spans="1:25" x14ac:dyDescent="0.2">
      <c r="A68" s="54"/>
      <c r="B68" s="36">
        <v>63</v>
      </c>
      <c r="C68" s="57">
        <v>1042</v>
      </c>
      <c r="D68" s="57">
        <v>923.65989999999999</v>
      </c>
      <c r="E68" s="36">
        <v>47.091799999999999</v>
      </c>
      <c r="F68" s="36">
        <v>820.68110000000001</v>
      </c>
      <c r="G68" s="36">
        <v>2.1818200000000001</v>
      </c>
      <c r="H68" s="36">
        <v>48.305100000000003</v>
      </c>
      <c r="I68" s="57">
        <v>618</v>
      </c>
      <c r="J68" s="36">
        <v>95</v>
      </c>
      <c r="K68" s="37">
        <v>18</v>
      </c>
      <c r="L68" s="55">
        <f t="shared" si="0"/>
        <v>505</v>
      </c>
      <c r="M68" s="58">
        <v>543</v>
      </c>
      <c r="N68" s="37">
        <v>76</v>
      </c>
      <c r="O68" s="37">
        <v>17</v>
      </c>
      <c r="P68" s="55">
        <f t="shared" si="1"/>
        <v>450</v>
      </c>
      <c r="Q68" s="5"/>
      <c r="R68" s="5"/>
      <c r="S68" s="5"/>
      <c r="T68" s="5"/>
      <c r="U68" s="5"/>
      <c r="V68" s="5"/>
      <c r="W68" s="5"/>
      <c r="X68" s="5"/>
      <c r="Y68" s="5"/>
    </row>
    <row r="69" spans="1:25" x14ac:dyDescent="0.2">
      <c r="A69" s="54"/>
      <c r="B69" s="36">
        <v>64</v>
      </c>
      <c r="C69" s="57">
        <v>840</v>
      </c>
      <c r="D69" s="57">
        <v>691.44230000000005</v>
      </c>
      <c r="E69" s="36">
        <v>23.3367</v>
      </c>
      <c r="F69" s="36">
        <v>618.46609999999998</v>
      </c>
      <c r="G69" s="36">
        <v>1.8181799999999999</v>
      </c>
      <c r="H69" s="36">
        <v>29.2212</v>
      </c>
      <c r="I69" s="57">
        <v>472</v>
      </c>
      <c r="J69" s="36">
        <v>39</v>
      </c>
      <c r="K69" s="37">
        <v>26</v>
      </c>
      <c r="L69" s="55">
        <f t="shared" si="0"/>
        <v>407</v>
      </c>
      <c r="M69" s="58">
        <v>418</v>
      </c>
      <c r="N69" s="37">
        <v>33</v>
      </c>
      <c r="O69" s="37">
        <v>23</v>
      </c>
      <c r="P69" s="55">
        <f t="shared" si="1"/>
        <v>362</v>
      </c>
      <c r="Q69" s="5"/>
      <c r="R69" s="5"/>
      <c r="S69" s="5"/>
      <c r="T69" s="5"/>
      <c r="U69" s="5"/>
      <c r="V69" s="5"/>
      <c r="W69" s="5"/>
      <c r="X69" s="5"/>
      <c r="Y69" s="5"/>
    </row>
    <row r="70" spans="1:25" x14ac:dyDescent="0.2">
      <c r="A70" s="54"/>
      <c r="B70" s="36">
        <v>65</v>
      </c>
      <c r="C70" s="57">
        <v>389</v>
      </c>
      <c r="D70" s="57">
        <v>349.21109999999999</v>
      </c>
      <c r="E70" s="36">
        <v>39.8095</v>
      </c>
      <c r="F70" s="36">
        <v>246.24369999999999</v>
      </c>
      <c r="G70" s="36">
        <v>0</v>
      </c>
      <c r="H70" s="36">
        <v>63.157899999999998</v>
      </c>
      <c r="I70" s="57">
        <v>288</v>
      </c>
      <c r="J70" s="36">
        <v>31</v>
      </c>
      <c r="K70" s="37">
        <v>9</v>
      </c>
      <c r="L70" s="55">
        <f t="shared" si="0"/>
        <v>248</v>
      </c>
      <c r="M70" s="58">
        <v>269</v>
      </c>
      <c r="N70" s="37">
        <v>27</v>
      </c>
      <c r="O70" s="37">
        <v>9</v>
      </c>
      <c r="P70" s="55">
        <f t="shared" si="1"/>
        <v>233</v>
      </c>
      <c r="Q70" s="5"/>
      <c r="R70" s="5"/>
      <c r="S70" s="5"/>
      <c r="T70" s="5"/>
      <c r="U70" s="5"/>
      <c r="V70" s="5"/>
      <c r="W70" s="5"/>
      <c r="X70" s="5"/>
      <c r="Y70" s="5"/>
    </row>
    <row r="71" spans="1:25" x14ac:dyDescent="0.2">
      <c r="A71" s="54"/>
      <c r="B71" s="36">
        <v>66</v>
      </c>
      <c r="C71" s="57">
        <v>922</v>
      </c>
      <c r="D71" s="57">
        <v>553.21209999999996</v>
      </c>
      <c r="E71" s="36">
        <v>99.642899999999997</v>
      </c>
      <c r="F71" s="36">
        <v>440.87689999999998</v>
      </c>
      <c r="G71" s="36">
        <v>0</v>
      </c>
      <c r="H71" s="36">
        <v>0</v>
      </c>
      <c r="I71" s="57">
        <v>611</v>
      </c>
      <c r="J71" s="36">
        <v>64</v>
      </c>
      <c r="K71" s="37">
        <v>23</v>
      </c>
      <c r="L71" s="55">
        <f t="shared" ref="L71:L129" si="2">I71-J71-K71</f>
        <v>524</v>
      </c>
      <c r="M71" s="58">
        <v>545</v>
      </c>
      <c r="N71" s="37">
        <v>54</v>
      </c>
      <c r="O71" s="37">
        <v>22</v>
      </c>
      <c r="P71" s="55">
        <f t="shared" ref="P71:P129" si="3">M71-N71-O71</f>
        <v>469</v>
      </c>
      <c r="Q71" s="5"/>
      <c r="R71" s="5"/>
      <c r="S71" s="5"/>
      <c r="T71" s="5"/>
      <c r="U71" s="5"/>
      <c r="V71" s="5"/>
      <c r="W71" s="5"/>
      <c r="X71" s="5"/>
      <c r="Y71" s="5"/>
    </row>
    <row r="72" spans="1:25" x14ac:dyDescent="0.2">
      <c r="A72" s="54"/>
      <c r="B72" s="36">
        <v>67</v>
      </c>
      <c r="C72" s="57">
        <v>550</v>
      </c>
      <c r="D72" s="57">
        <v>286.7878</v>
      </c>
      <c r="E72" s="36">
        <v>35.357100000000003</v>
      </c>
      <c r="F72" s="36">
        <v>249.12299999999999</v>
      </c>
      <c r="G72" s="36">
        <v>0</v>
      </c>
      <c r="H72" s="36">
        <v>0</v>
      </c>
      <c r="I72" s="57">
        <v>379</v>
      </c>
      <c r="J72" s="36">
        <v>25</v>
      </c>
      <c r="K72" s="37">
        <v>12</v>
      </c>
      <c r="L72" s="55">
        <f t="shared" si="2"/>
        <v>342</v>
      </c>
      <c r="M72" s="58">
        <v>347</v>
      </c>
      <c r="N72" s="37">
        <v>24</v>
      </c>
      <c r="O72" s="37">
        <v>9</v>
      </c>
      <c r="P72" s="55">
        <f t="shared" si="3"/>
        <v>314</v>
      </c>
      <c r="Q72" s="5"/>
      <c r="R72" s="5"/>
      <c r="S72" s="5"/>
      <c r="T72" s="5"/>
      <c r="U72" s="5"/>
      <c r="V72" s="5"/>
      <c r="W72" s="5"/>
      <c r="X72" s="5"/>
      <c r="Y72" s="5"/>
    </row>
    <row r="73" spans="1:25" x14ac:dyDescent="0.2">
      <c r="A73" s="54"/>
      <c r="B73" s="36">
        <v>68</v>
      </c>
      <c r="C73" s="57">
        <v>954</v>
      </c>
      <c r="D73" s="57">
        <v>827.12969999999996</v>
      </c>
      <c r="E73" s="36">
        <v>101.33329999999999</v>
      </c>
      <c r="F73" s="36">
        <v>569.87829999999997</v>
      </c>
      <c r="G73" s="36">
        <v>0</v>
      </c>
      <c r="H73" s="36">
        <v>141.47370000000001</v>
      </c>
      <c r="I73" s="57">
        <v>663</v>
      </c>
      <c r="J73" s="36">
        <v>65</v>
      </c>
      <c r="K73" s="37">
        <v>15</v>
      </c>
      <c r="L73" s="55">
        <f t="shared" si="2"/>
        <v>583</v>
      </c>
      <c r="M73" s="58">
        <v>588</v>
      </c>
      <c r="N73" s="37">
        <v>55</v>
      </c>
      <c r="O73" s="37">
        <v>13</v>
      </c>
      <c r="P73" s="55">
        <f t="shared" si="3"/>
        <v>520</v>
      </c>
      <c r="Q73" s="5"/>
      <c r="R73" s="5"/>
      <c r="S73" s="5"/>
      <c r="T73" s="5"/>
      <c r="U73" s="5"/>
      <c r="V73" s="5"/>
      <c r="W73" s="5"/>
      <c r="X73" s="5"/>
      <c r="Y73" s="5"/>
    </row>
    <row r="74" spans="1:25" x14ac:dyDescent="0.2">
      <c r="A74" s="54"/>
      <c r="B74" s="36">
        <v>69</v>
      </c>
      <c r="C74" s="57">
        <v>899</v>
      </c>
      <c r="D74" s="57">
        <v>659.87990000000002</v>
      </c>
      <c r="E74" s="36">
        <v>148.64709999999999</v>
      </c>
      <c r="F74" s="36">
        <v>454.67720000000003</v>
      </c>
      <c r="G74" s="36">
        <v>7.7419399999999996</v>
      </c>
      <c r="H74" s="36">
        <v>48.813600000000001</v>
      </c>
      <c r="I74" s="57">
        <v>537</v>
      </c>
      <c r="J74" s="36">
        <v>70</v>
      </c>
      <c r="K74" s="37">
        <v>15</v>
      </c>
      <c r="L74" s="55">
        <f t="shared" si="2"/>
        <v>452</v>
      </c>
      <c r="M74" s="58">
        <v>452</v>
      </c>
      <c r="N74" s="37">
        <v>59</v>
      </c>
      <c r="O74" s="37">
        <v>15</v>
      </c>
      <c r="P74" s="55">
        <f t="shared" si="3"/>
        <v>378</v>
      </c>
      <c r="Q74" s="5"/>
      <c r="R74" s="5"/>
      <c r="S74" s="5"/>
      <c r="T74" s="5"/>
      <c r="U74" s="5"/>
      <c r="V74" s="5"/>
      <c r="W74" s="5"/>
      <c r="X74" s="5"/>
      <c r="Y74" s="5"/>
    </row>
    <row r="75" spans="1:25" x14ac:dyDescent="0.2">
      <c r="A75" s="54"/>
      <c r="B75" s="36">
        <v>70</v>
      </c>
      <c r="C75" s="57">
        <v>713</v>
      </c>
      <c r="D75" s="57">
        <v>516.41949999999997</v>
      </c>
      <c r="E75" s="36">
        <v>76.156099999999995</v>
      </c>
      <c r="F75" s="36">
        <v>362.48149999999998</v>
      </c>
      <c r="G75" s="36">
        <v>2.25806</v>
      </c>
      <c r="H75" s="36">
        <v>75.523799999999994</v>
      </c>
      <c r="I75" s="57">
        <v>489</v>
      </c>
      <c r="J75" s="36">
        <v>33</v>
      </c>
      <c r="K75" s="37">
        <v>24</v>
      </c>
      <c r="L75" s="55">
        <f t="shared" si="2"/>
        <v>432</v>
      </c>
      <c r="M75" s="58">
        <v>440</v>
      </c>
      <c r="N75" s="37">
        <v>26</v>
      </c>
      <c r="O75" s="37">
        <v>17</v>
      </c>
      <c r="P75" s="55">
        <f t="shared" si="3"/>
        <v>397</v>
      </c>
      <c r="Q75" s="5"/>
      <c r="R75" s="5"/>
      <c r="S75" s="5"/>
      <c r="T75" s="5"/>
      <c r="U75" s="5"/>
      <c r="V75" s="5"/>
      <c r="W75" s="5"/>
      <c r="X75" s="5"/>
      <c r="Y75" s="5"/>
    </row>
    <row r="76" spans="1:25" x14ac:dyDescent="0.2">
      <c r="A76" s="54"/>
      <c r="B76" s="36">
        <v>71</v>
      </c>
      <c r="C76" s="57">
        <v>756</v>
      </c>
      <c r="D76" s="57">
        <v>478.81009999999998</v>
      </c>
      <c r="E76" s="36">
        <v>54.045900000000003</v>
      </c>
      <c r="F76" s="36">
        <v>384.69040000000001</v>
      </c>
      <c r="G76" s="36">
        <v>16.666699999999999</v>
      </c>
      <c r="H76" s="36">
        <v>23.4071</v>
      </c>
      <c r="I76" s="57">
        <v>577</v>
      </c>
      <c r="J76" s="36">
        <v>37</v>
      </c>
      <c r="K76" s="37">
        <v>18</v>
      </c>
      <c r="L76" s="55">
        <f t="shared" si="2"/>
        <v>522</v>
      </c>
      <c r="M76" s="58">
        <v>519</v>
      </c>
      <c r="N76" s="37">
        <v>34</v>
      </c>
      <c r="O76" s="37">
        <v>17</v>
      </c>
      <c r="P76" s="55">
        <f t="shared" si="3"/>
        <v>468</v>
      </c>
      <c r="Q76" s="5"/>
      <c r="R76" s="5"/>
      <c r="S76" s="5"/>
      <c r="T76" s="5"/>
      <c r="U76" s="5"/>
      <c r="V76" s="5"/>
      <c r="W76" s="5"/>
      <c r="X76" s="5"/>
      <c r="Y76" s="5"/>
    </row>
    <row r="77" spans="1:25" x14ac:dyDescent="0.2">
      <c r="A77" s="54"/>
      <c r="B77" s="36">
        <v>72</v>
      </c>
      <c r="C77" s="57">
        <v>2047</v>
      </c>
      <c r="D77" s="57">
        <v>1524.9729</v>
      </c>
      <c r="E77" s="36">
        <v>325.65109999999999</v>
      </c>
      <c r="F77" s="36">
        <v>1030.5346</v>
      </c>
      <c r="G77" s="36">
        <v>73.930599999999998</v>
      </c>
      <c r="H77" s="36">
        <v>84.8566</v>
      </c>
      <c r="I77" s="57">
        <v>1415</v>
      </c>
      <c r="J77" s="36">
        <v>187</v>
      </c>
      <c r="K77" s="37">
        <v>48</v>
      </c>
      <c r="L77" s="55">
        <f t="shared" si="2"/>
        <v>1180</v>
      </c>
      <c r="M77" s="58">
        <v>1253</v>
      </c>
      <c r="N77" s="37">
        <v>153</v>
      </c>
      <c r="O77" s="37">
        <v>42</v>
      </c>
      <c r="P77" s="55">
        <f t="shared" si="3"/>
        <v>1058</v>
      </c>
      <c r="Q77" s="5"/>
      <c r="R77" s="5"/>
      <c r="S77" s="5"/>
      <c r="T77" s="5"/>
      <c r="U77" s="5"/>
      <c r="V77" s="5"/>
      <c r="W77" s="5"/>
      <c r="X77" s="5"/>
      <c r="Y77" s="5"/>
    </row>
    <row r="78" spans="1:25" x14ac:dyDescent="0.2">
      <c r="A78" s="54"/>
      <c r="B78" s="36">
        <v>73</v>
      </c>
      <c r="C78" s="57">
        <v>727</v>
      </c>
      <c r="D78" s="57">
        <v>582.77850000000001</v>
      </c>
      <c r="E78" s="36">
        <v>175.4385</v>
      </c>
      <c r="F78" s="36">
        <v>377.08679999999998</v>
      </c>
      <c r="G78" s="36">
        <v>10</v>
      </c>
      <c r="H78" s="36">
        <v>20.2532</v>
      </c>
      <c r="I78" s="57">
        <v>446</v>
      </c>
      <c r="J78" s="36">
        <v>107</v>
      </c>
      <c r="K78" s="37">
        <v>12</v>
      </c>
      <c r="L78" s="55">
        <f t="shared" si="2"/>
        <v>327</v>
      </c>
      <c r="M78" s="58">
        <v>385</v>
      </c>
      <c r="N78" s="37">
        <v>87</v>
      </c>
      <c r="O78" s="37">
        <v>10</v>
      </c>
      <c r="P78" s="55">
        <f t="shared" si="3"/>
        <v>288</v>
      </c>
      <c r="Q78" s="5"/>
      <c r="R78" s="5"/>
      <c r="S78" s="5"/>
      <c r="T78" s="5"/>
      <c r="U78" s="5"/>
      <c r="V78" s="5"/>
      <c r="W78" s="5"/>
      <c r="X78" s="5"/>
      <c r="Y78" s="5"/>
    </row>
    <row r="79" spans="1:25" x14ac:dyDescent="0.2">
      <c r="A79" s="54"/>
      <c r="B79" s="36">
        <v>74</v>
      </c>
      <c r="C79" s="57">
        <v>405</v>
      </c>
      <c r="D79" s="57">
        <v>334.29919999999998</v>
      </c>
      <c r="E79" s="36">
        <v>110.3437</v>
      </c>
      <c r="F79" s="36">
        <v>176.36060000000001</v>
      </c>
      <c r="G79" s="36">
        <v>0</v>
      </c>
      <c r="H79" s="36">
        <v>47.594900000000003</v>
      </c>
      <c r="I79" s="57">
        <v>224</v>
      </c>
      <c r="J79" s="36">
        <v>82</v>
      </c>
      <c r="K79" s="37">
        <v>12</v>
      </c>
      <c r="L79" s="55">
        <f t="shared" si="2"/>
        <v>130</v>
      </c>
      <c r="M79" s="58">
        <v>185</v>
      </c>
      <c r="N79" s="37">
        <v>60</v>
      </c>
      <c r="O79" s="37">
        <v>12</v>
      </c>
      <c r="P79" s="55">
        <f t="shared" si="3"/>
        <v>113</v>
      </c>
      <c r="Q79" s="5"/>
      <c r="R79" s="5"/>
      <c r="S79" s="5"/>
      <c r="T79" s="5"/>
      <c r="U79" s="5"/>
      <c r="V79" s="5"/>
      <c r="W79" s="5"/>
      <c r="X79" s="5"/>
      <c r="Y79" s="5"/>
    </row>
    <row r="80" spans="1:25" x14ac:dyDescent="0.2">
      <c r="A80" s="54"/>
      <c r="B80" s="36">
        <v>75</v>
      </c>
      <c r="C80" s="57">
        <v>294</v>
      </c>
      <c r="D80" s="57">
        <v>203.1669</v>
      </c>
      <c r="E80" s="36">
        <v>103.88639999999999</v>
      </c>
      <c r="F80" s="36">
        <v>55.914099999999998</v>
      </c>
      <c r="G80" s="36">
        <v>9.9028500000000008</v>
      </c>
      <c r="H80" s="36">
        <v>32.8033</v>
      </c>
      <c r="I80" s="57">
        <v>173</v>
      </c>
      <c r="J80" s="36">
        <v>102</v>
      </c>
      <c r="K80" s="37">
        <v>9</v>
      </c>
      <c r="L80" s="55">
        <f t="shared" si="2"/>
        <v>62</v>
      </c>
      <c r="M80" s="58">
        <v>146</v>
      </c>
      <c r="N80" s="37">
        <v>87</v>
      </c>
      <c r="O80" s="37">
        <v>7</v>
      </c>
      <c r="P80" s="55">
        <f t="shared" si="3"/>
        <v>52</v>
      </c>
      <c r="Q80" s="5"/>
      <c r="R80" s="5"/>
      <c r="S80" s="5"/>
      <c r="T80" s="5"/>
      <c r="U80" s="5"/>
      <c r="V80" s="5"/>
      <c r="W80" s="5"/>
      <c r="X80" s="5"/>
      <c r="Y80" s="5"/>
    </row>
    <row r="81" spans="1:25" x14ac:dyDescent="0.2">
      <c r="A81" s="54"/>
      <c r="B81" s="36">
        <v>76</v>
      </c>
      <c r="C81" s="57">
        <v>1754</v>
      </c>
      <c r="D81" s="57">
        <v>560</v>
      </c>
      <c r="E81" s="36">
        <v>185</v>
      </c>
      <c r="F81" s="36">
        <v>250</v>
      </c>
      <c r="G81" s="36">
        <v>30</v>
      </c>
      <c r="H81" s="36">
        <v>95</v>
      </c>
      <c r="I81" s="57">
        <v>474</v>
      </c>
      <c r="J81" s="36">
        <v>286</v>
      </c>
      <c r="K81" s="37">
        <v>14</v>
      </c>
      <c r="L81" s="55">
        <f t="shared" si="2"/>
        <v>174</v>
      </c>
      <c r="M81" s="58">
        <v>352</v>
      </c>
      <c r="N81" s="37">
        <v>207</v>
      </c>
      <c r="O81" s="37">
        <v>11</v>
      </c>
      <c r="P81" s="55">
        <f t="shared" si="3"/>
        <v>134</v>
      </c>
      <c r="Q81" s="5"/>
      <c r="R81" s="5"/>
      <c r="S81" s="5"/>
      <c r="T81" s="5"/>
      <c r="U81" s="5"/>
      <c r="V81" s="5"/>
      <c r="W81" s="5"/>
      <c r="X81" s="5"/>
      <c r="Y81" s="5"/>
    </row>
    <row r="82" spans="1:25" x14ac:dyDescent="0.2">
      <c r="A82" s="54"/>
      <c r="B82" s="36">
        <v>77</v>
      </c>
      <c r="C82" s="57">
        <v>2159</v>
      </c>
      <c r="D82" s="57">
        <v>1128.4231</v>
      </c>
      <c r="E82" s="36">
        <v>815.15269999999998</v>
      </c>
      <c r="F82" s="36">
        <v>178.4956</v>
      </c>
      <c r="G82" s="36">
        <v>9.9028500000000008</v>
      </c>
      <c r="H82" s="36">
        <v>121.57089999999999</v>
      </c>
      <c r="I82" s="57">
        <v>936</v>
      </c>
      <c r="J82" s="36">
        <v>435</v>
      </c>
      <c r="K82" s="37">
        <v>79</v>
      </c>
      <c r="L82" s="55">
        <f t="shared" si="2"/>
        <v>422</v>
      </c>
      <c r="M82" s="58">
        <v>757</v>
      </c>
      <c r="N82" s="37">
        <v>333</v>
      </c>
      <c r="O82" s="37">
        <v>72</v>
      </c>
      <c r="P82" s="55">
        <f t="shared" si="3"/>
        <v>352</v>
      </c>
      <c r="Q82" s="5"/>
      <c r="R82" s="5"/>
      <c r="S82" s="5"/>
      <c r="T82" s="5"/>
      <c r="U82" s="5"/>
      <c r="V82" s="5"/>
      <c r="W82" s="5"/>
      <c r="X82" s="5"/>
      <c r="Y82" s="5"/>
    </row>
    <row r="83" spans="1:25" x14ac:dyDescent="0.2">
      <c r="A83" s="54"/>
      <c r="B83" s="36">
        <v>78</v>
      </c>
      <c r="C83" s="57">
        <v>1115</v>
      </c>
      <c r="D83" s="57">
        <v>995.52430000000004</v>
      </c>
      <c r="E83" s="36">
        <v>501.01280000000003</v>
      </c>
      <c r="F83" s="36">
        <v>397.85899999999998</v>
      </c>
      <c r="G83" s="36">
        <v>0</v>
      </c>
      <c r="H83" s="36">
        <v>23.9252</v>
      </c>
      <c r="I83" s="57">
        <v>483</v>
      </c>
      <c r="J83" s="36">
        <v>232</v>
      </c>
      <c r="K83" s="37">
        <v>14</v>
      </c>
      <c r="L83" s="55">
        <f t="shared" si="2"/>
        <v>237</v>
      </c>
      <c r="M83" s="58">
        <v>380</v>
      </c>
      <c r="N83" s="37">
        <v>160</v>
      </c>
      <c r="O83" s="37">
        <v>12</v>
      </c>
      <c r="P83" s="55">
        <f t="shared" si="3"/>
        <v>208</v>
      </c>
      <c r="Q83" s="5"/>
      <c r="R83" s="5"/>
      <c r="S83" s="5"/>
      <c r="T83" s="5"/>
      <c r="U83" s="5"/>
      <c r="V83" s="5"/>
      <c r="W83" s="5"/>
      <c r="X83" s="5"/>
      <c r="Y83" s="5"/>
    </row>
    <row r="84" spans="1:25" x14ac:dyDescent="0.2">
      <c r="A84" s="54"/>
      <c r="B84" s="36">
        <v>79</v>
      </c>
      <c r="C84" s="57">
        <v>1692</v>
      </c>
      <c r="D84" s="57">
        <v>600</v>
      </c>
      <c r="E84" s="36">
        <v>300</v>
      </c>
      <c r="F84" s="36">
        <v>275</v>
      </c>
      <c r="G84" s="36">
        <v>0</v>
      </c>
      <c r="H84" s="36">
        <v>25</v>
      </c>
      <c r="I84" s="57">
        <v>396</v>
      </c>
      <c r="J84" s="36">
        <v>228</v>
      </c>
      <c r="K84" s="37">
        <v>18</v>
      </c>
      <c r="L84" s="55">
        <f t="shared" si="2"/>
        <v>150</v>
      </c>
      <c r="M84" s="58">
        <v>300</v>
      </c>
      <c r="N84" s="37">
        <v>165</v>
      </c>
      <c r="O84" s="37">
        <v>15</v>
      </c>
      <c r="P84" s="55">
        <f t="shared" si="3"/>
        <v>120</v>
      </c>
      <c r="Q84" s="5"/>
      <c r="R84" s="5"/>
      <c r="S84" s="5"/>
      <c r="T84" s="5"/>
      <c r="U84" s="5"/>
      <c r="V84" s="5"/>
      <c r="W84" s="5"/>
      <c r="X84" s="5"/>
      <c r="Y84" s="5"/>
    </row>
    <row r="85" spans="1:25" x14ac:dyDescent="0.2">
      <c r="A85" s="54"/>
      <c r="B85" s="36">
        <v>80</v>
      </c>
      <c r="C85" s="57">
        <v>489</v>
      </c>
      <c r="D85" s="57">
        <v>464.47579999999999</v>
      </c>
      <c r="E85" s="36">
        <v>188.9872</v>
      </c>
      <c r="F85" s="36">
        <v>252.14109999999999</v>
      </c>
      <c r="G85" s="36">
        <v>0</v>
      </c>
      <c r="H85" s="36">
        <v>16.0748</v>
      </c>
      <c r="I85" s="57">
        <v>217</v>
      </c>
      <c r="J85" s="36">
        <v>74</v>
      </c>
      <c r="K85" s="37">
        <v>12</v>
      </c>
      <c r="L85" s="55">
        <f t="shared" si="2"/>
        <v>131</v>
      </c>
      <c r="M85" s="58">
        <v>178</v>
      </c>
      <c r="N85" s="37">
        <v>61</v>
      </c>
      <c r="O85" s="37">
        <v>10</v>
      </c>
      <c r="P85" s="55">
        <f t="shared" si="3"/>
        <v>107</v>
      </c>
      <c r="Q85" s="5"/>
      <c r="R85" s="5"/>
      <c r="S85" s="5"/>
      <c r="T85" s="5"/>
      <c r="U85" s="5"/>
      <c r="V85" s="5"/>
      <c r="W85" s="5"/>
      <c r="X85" s="5"/>
      <c r="Y85" s="5"/>
    </row>
    <row r="86" spans="1:25" x14ac:dyDescent="0.2">
      <c r="A86" s="56"/>
      <c r="B86" s="36">
        <v>81</v>
      </c>
      <c r="C86" s="57">
        <v>1340</v>
      </c>
      <c r="D86" s="57">
        <v>430</v>
      </c>
      <c r="E86" s="36">
        <v>170</v>
      </c>
      <c r="F86" s="36">
        <v>225</v>
      </c>
      <c r="G86" s="36">
        <v>0</v>
      </c>
      <c r="H86" s="36">
        <v>35</v>
      </c>
      <c r="I86" s="57">
        <v>472</v>
      </c>
      <c r="J86" s="36">
        <v>174</v>
      </c>
      <c r="K86" s="37">
        <v>25</v>
      </c>
      <c r="L86" s="55">
        <f t="shared" si="2"/>
        <v>273</v>
      </c>
      <c r="M86" s="58">
        <v>365</v>
      </c>
      <c r="N86" s="37">
        <v>127</v>
      </c>
      <c r="O86" s="37">
        <v>21</v>
      </c>
      <c r="P86" s="55">
        <f t="shared" si="3"/>
        <v>217</v>
      </c>
      <c r="Q86" s="5"/>
      <c r="R86" s="5"/>
      <c r="S86" s="5"/>
      <c r="T86" s="5"/>
      <c r="U86" s="5"/>
      <c r="V86" s="5"/>
      <c r="W86" s="5"/>
      <c r="X86" s="5"/>
      <c r="Y86" s="5"/>
    </row>
    <row r="87" spans="1:25" x14ac:dyDescent="0.2">
      <c r="A87" s="56"/>
      <c r="B87" s="36">
        <v>82</v>
      </c>
      <c r="C87" s="57">
        <v>893</v>
      </c>
      <c r="D87" s="57">
        <v>354.27820000000003</v>
      </c>
      <c r="E87" s="36">
        <v>84.202799999999996</v>
      </c>
      <c r="F87" s="36">
        <v>241.83869999999999</v>
      </c>
      <c r="G87" s="36">
        <v>3.40909</v>
      </c>
      <c r="H87" s="36">
        <v>24.8276</v>
      </c>
      <c r="I87" s="57">
        <v>463</v>
      </c>
      <c r="J87" s="36">
        <v>135</v>
      </c>
      <c r="K87" s="37">
        <v>20</v>
      </c>
      <c r="L87" s="55">
        <f t="shared" si="2"/>
        <v>308</v>
      </c>
      <c r="M87" s="58">
        <v>382</v>
      </c>
      <c r="N87" s="37">
        <v>104</v>
      </c>
      <c r="O87" s="37">
        <v>16</v>
      </c>
      <c r="P87" s="55">
        <f t="shared" si="3"/>
        <v>262</v>
      </c>
      <c r="Q87" s="5"/>
      <c r="R87" s="5"/>
      <c r="S87" s="5"/>
      <c r="T87" s="5"/>
      <c r="U87" s="5"/>
      <c r="V87" s="5"/>
      <c r="W87" s="5"/>
      <c r="X87" s="5"/>
      <c r="Y87" s="5"/>
    </row>
    <row r="88" spans="1:25" x14ac:dyDescent="0.2">
      <c r="A88" s="56"/>
      <c r="B88" s="36">
        <v>83</v>
      </c>
      <c r="C88" s="57">
        <v>682</v>
      </c>
      <c r="D88" s="57">
        <v>260.72190000000001</v>
      </c>
      <c r="E88" s="36">
        <v>60.7973</v>
      </c>
      <c r="F88" s="36">
        <v>178.16130000000001</v>
      </c>
      <c r="G88" s="36">
        <v>6.59091</v>
      </c>
      <c r="H88" s="36">
        <v>15.1724</v>
      </c>
      <c r="I88" s="57">
        <v>264</v>
      </c>
      <c r="J88" s="36">
        <v>84</v>
      </c>
      <c r="K88" s="37">
        <v>17</v>
      </c>
      <c r="L88" s="55">
        <f t="shared" si="2"/>
        <v>163</v>
      </c>
      <c r="M88" s="58">
        <v>233</v>
      </c>
      <c r="N88" s="37">
        <v>66</v>
      </c>
      <c r="O88" s="37">
        <v>16</v>
      </c>
      <c r="P88" s="55">
        <f t="shared" si="3"/>
        <v>151</v>
      </c>
      <c r="Q88" s="5"/>
      <c r="R88" s="5"/>
      <c r="S88" s="5"/>
      <c r="T88" s="5"/>
      <c r="U88" s="5"/>
      <c r="V88" s="5"/>
      <c r="W88" s="5"/>
      <c r="X88" s="5"/>
      <c r="Y88" s="5"/>
    </row>
    <row r="89" spans="1:25" x14ac:dyDescent="0.2">
      <c r="A89" s="54"/>
      <c r="B89" s="36">
        <v>84</v>
      </c>
      <c r="C89" s="57">
        <v>1186</v>
      </c>
      <c r="D89" s="57">
        <v>568.99990000000003</v>
      </c>
      <c r="E89" s="36">
        <v>135</v>
      </c>
      <c r="F89" s="36">
        <v>419.99990000000003</v>
      </c>
      <c r="G89" s="36">
        <v>0</v>
      </c>
      <c r="H89" s="36">
        <v>10</v>
      </c>
      <c r="I89" s="57">
        <v>648</v>
      </c>
      <c r="J89" s="36">
        <v>143</v>
      </c>
      <c r="K89" s="37">
        <v>26</v>
      </c>
      <c r="L89" s="55">
        <f t="shared" si="2"/>
        <v>479</v>
      </c>
      <c r="M89" s="58">
        <v>531</v>
      </c>
      <c r="N89" s="37">
        <v>106</v>
      </c>
      <c r="O89" s="37">
        <v>24</v>
      </c>
      <c r="P89" s="55">
        <f t="shared" si="3"/>
        <v>401</v>
      </c>
      <c r="Q89" s="5"/>
      <c r="R89" s="5"/>
      <c r="S89" s="5"/>
      <c r="T89" s="5"/>
      <c r="U89" s="5"/>
      <c r="V89" s="5"/>
      <c r="W89" s="5"/>
      <c r="X89" s="5"/>
      <c r="Y89" s="5"/>
    </row>
    <row r="90" spans="1:25" x14ac:dyDescent="0.2">
      <c r="A90" s="56"/>
      <c r="B90" s="36">
        <v>85</v>
      </c>
      <c r="C90" s="57">
        <v>785</v>
      </c>
      <c r="D90" s="57">
        <v>555.0924</v>
      </c>
      <c r="E90" s="36">
        <v>85.428600000000003</v>
      </c>
      <c r="F90" s="36">
        <v>442.8571</v>
      </c>
      <c r="G90" s="36">
        <v>0</v>
      </c>
      <c r="H90" s="36">
        <v>20.2532</v>
      </c>
      <c r="I90" s="57">
        <v>581</v>
      </c>
      <c r="J90" s="36">
        <v>85</v>
      </c>
      <c r="K90" s="37">
        <v>15</v>
      </c>
      <c r="L90" s="55">
        <f t="shared" si="2"/>
        <v>481</v>
      </c>
      <c r="M90" s="58">
        <v>500</v>
      </c>
      <c r="N90" s="37">
        <v>72</v>
      </c>
      <c r="O90" s="37">
        <v>12</v>
      </c>
      <c r="P90" s="55">
        <f t="shared" si="3"/>
        <v>416</v>
      </c>
      <c r="Q90" s="5"/>
      <c r="R90" s="5"/>
      <c r="S90" s="5"/>
      <c r="T90" s="5"/>
      <c r="U90" s="5"/>
      <c r="V90" s="5"/>
      <c r="W90" s="5"/>
      <c r="X90" s="5"/>
      <c r="Y90" s="5"/>
    </row>
    <row r="91" spans="1:25" x14ac:dyDescent="0.2">
      <c r="A91" s="56"/>
      <c r="B91" s="36">
        <v>86</v>
      </c>
      <c r="C91" s="57">
        <v>542</v>
      </c>
      <c r="D91" s="57">
        <v>398.90750000000003</v>
      </c>
      <c r="E91" s="36">
        <v>29.571400000000001</v>
      </c>
      <c r="F91" s="36">
        <v>357.14280000000002</v>
      </c>
      <c r="G91" s="36">
        <v>0</v>
      </c>
      <c r="H91" s="36">
        <v>4.7468399999999997</v>
      </c>
      <c r="I91" s="57">
        <v>449</v>
      </c>
      <c r="J91" s="36">
        <v>30</v>
      </c>
      <c r="K91" s="37">
        <v>12</v>
      </c>
      <c r="L91" s="55">
        <f t="shared" si="2"/>
        <v>407</v>
      </c>
      <c r="M91" s="58">
        <v>411</v>
      </c>
      <c r="N91" s="37">
        <v>28</v>
      </c>
      <c r="O91" s="37">
        <v>10</v>
      </c>
      <c r="P91" s="55">
        <f t="shared" si="3"/>
        <v>373</v>
      </c>
      <c r="Q91" s="5"/>
      <c r="R91" s="5"/>
      <c r="S91" s="5"/>
      <c r="T91" s="5"/>
      <c r="U91" s="5"/>
      <c r="V91" s="5"/>
      <c r="W91" s="5"/>
      <c r="X91" s="5"/>
      <c r="Y91" s="5"/>
    </row>
    <row r="92" spans="1:25" x14ac:dyDescent="0.2">
      <c r="A92" s="56"/>
      <c r="B92" s="36">
        <v>87</v>
      </c>
      <c r="C92" s="57">
        <v>233</v>
      </c>
      <c r="D92" s="57">
        <v>165.82929999999999</v>
      </c>
      <c r="E92" s="36">
        <v>15.3543</v>
      </c>
      <c r="F92" s="36">
        <v>146.1377</v>
      </c>
      <c r="G92" s="36">
        <v>0</v>
      </c>
      <c r="H92" s="36">
        <v>4.3373499999999998</v>
      </c>
      <c r="I92" s="57">
        <v>158</v>
      </c>
      <c r="J92" s="36">
        <v>14</v>
      </c>
      <c r="K92" s="37">
        <v>7</v>
      </c>
      <c r="L92" s="55">
        <f t="shared" si="2"/>
        <v>137</v>
      </c>
      <c r="M92" s="58">
        <v>144</v>
      </c>
      <c r="N92" s="37">
        <v>13</v>
      </c>
      <c r="O92" s="37">
        <v>7</v>
      </c>
      <c r="P92" s="55">
        <f t="shared" si="3"/>
        <v>124</v>
      </c>
      <c r="Q92" s="5"/>
      <c r="R92" s="5"/>
      <c r="S92" s="5"/>
      <c r="T92" s="5"/>
      <c r="U92" s="5"/>
      <c r="V92" s="5"/>
      <c r="W92" s="5"/>
      <c r="X92" s="5"/>
      <c r="Y92" s="5"/>
    </row>
    <row r="93" spans="1:25" x14ac:dyDescent="0.2">
      <c r="A93" s="54"/>
      <c r="B93" s="36">
        <v>88</v>
      </c>
      <c r="C93" s="57">
        <v>1130</v>
      </c>
      <c r="D93" s="57">
        <v>845.81100000000004</v>
      </c>
      <c r="E93" s="36">
        <v>250.17859999999999</v>
      </c>
      <c r="F93" s="36">
        <v>506.85039999999998</v>
      </c>
      <c r="G93" s="36">
        <v>16.666699999999999</v>
      </c>
      <c r="H93" s="36">
        <v>72.115399999999994</v>
      </c>
      <c r="I93" s="57">
        <v>632</v>
      </c>
      <c r="J93" s="36">
        <v>153</v>
      </c>
      <c r="K93" s="37">
        <v>26</v>
      </c>
      <c r="L93" s="55">
        <f t="shared" si="2"/>
        <v>453</v>
      </c>
      <c r="M93" s="58">
        <v>542</v>
      </c>
      <c r="N93" s="37">
        <v>113</v>
      </c>
      <c r="O93" s="37">
        <v>24</v>
      </c>
      <c r="P93" s="55">
        <f t="shared" si="3"/>
        <v>405</v>
      </c>
      <c r="Q93" s="5"/>
      <c r="R93" s="5"/>
      <c r="S93" s="5"/>
      <c r="T93" s="5"/>
      <c r="U93" s="5"/>
      <c r="V93" s="5"/>
      <c r="W93" s="5"/>
      <c r="X93" s="5"/>
      <c r="Y93" s="5"/>
    </row>
    <row r="94" spans="1:25" x14ac:dyDescent="0.2">
      <c r="A94" s="56"/>
      <c r="B94" s="36">
        <v>89</v>
      </c>
      <c r="C94" s="57">
        <v>544</v>
      </c>
      <c r="D94" s="57">
        <v>484.18900000000002</v>
      </c>
      <c r="E94" s="36">
        <v>119.8214</v>
      </c>
      <c r="F94" s="36">
        <v>323.1497</v>
      </c>
      <c r="G94" s="36">
        <v>18.333300000000001</v>
      </c>
      <c r="H94" s="36">
        <v>22.884599999999999</v>
      </c>
      <c r="I94" s="57">
        <v>333</v>
      </c>
      <c r="J94" s="36">
        <v>35</v>
      </c>
      <c r="K94" s="37">
        <v>4</v>
      </c>
      <c r="L94" s="55">
        <f t="shared" si="2"/>
        <v>294</v>
      </c>
      <c r="M94" s="58">
        <v>301</v>
      </c>
      <c r="N94" s="37">
        <v>28</v>
      </c>
      <c r="O94" s="37">
        <v>4</v>
      </c>
      <c r="P94" s="55">
        <f t="shared" si="3"/>
        <v>269</v>
      </c>
      <c r="Q94" s="5"/>
      <c r="R94" s="5"/>
      <c r="S94" s="5"/>
      <c r="T94" s="5"/>
      <c r="U94" s="5"/>
      <c r="V94" s="5"/>
      <c r="W94" s="5"/>
      <c r="X94" s="5"/>
      <c r="Y94" s="5"/>
    </row>
    <row r="95" spans="1:25" x14ac:dyDescent="0.2">
      <c r="A95" s="56"/>
      <c r="B95" s="36">
        <v>90</v>
      </c>
      <c r="C95" s="57">
        <v>1126</v>
      </c>
      <c r="D95" s="57">
        <v>787.02430000000004</v>
      </c>
      <c r="E95" s="36">
        <v>92.799899999999994</v>
      </c>
      <c r="F95" s="36">
        <v>617.34559999999999</v>
      </c>
      <c r="G95" s="36">
        <v>40</v>
      </c>
      <c r="H95" s="36">
        <v>32.878900000000002</v>
      </c>
      <c r="I95" s="57">
        <v>674</v>
      </c>
      <c r="J95" s="36">
        <v>61</v>
      </c>
      <c r="K95" s="37">
        <v>25</v>
      </c>
      <c r="L95" s="55">
        <f t="shared" si="2"/>
        <v>588</v>
      </c>
      <c r="M95" s="58">
        <v>587</v>
      </c>
      <c r="N95" s="37">
        <v>53</v>
      </c>
      <c r="O95" s="37">
        <v>24</v>
      </c>
      <c r="P95" s="55">
        <f t="shared" si="3"/>
        <v>510</v>
      </c>
      <c r="Q95" s="5"/>
      <c r="R95" s="5"/>
      <c r="S95" s="5"/>
      <c r="T95" s="5"/>
      <c r="U95" s="5"/>
      <c r="V95" s="5"/>
      <c r="W95" s="5"/>
      <c r="X95" s="5"/>
      <c r="Y95" s="5"/>
    </row>
    <row r="96" spans="1:25" x14ac:dyDescent="0.2">
      <c r="A96" s="56"/>
      <c r="B96" s="36">
        <v>91</v>
      </c>
      <c r="C96" s="57">
        <v>543</v>
      </c>
      <c r="D96" s="57">
        <v>355.9323</v>
      </c>
      <c r="E96" s="36">
        <v>14.9038</v>
      </c>
      <c r="F96" s="36">
        <v>300.93329999999997</v>
      </c>
      <c r="G96" s="36">
        <v>3.4285700000000001</v>
      </c>
      <c r="H96" s="36">
        <v>10.952400000000001</v>
      </c>
      <c r="I96" s="57">
        <v>363</v>
      </c>
      <c r="J96" s="36">
        <v>37</v>
      </c>
      <c r="K96" s="37">
        <v>9</v>
      </c>
      <c r="L96" s="55">
        <f t="shared" si="2"/>
        <v>317</v>
      </c>
      <c r="M96" s="58">
        <v>321</v>
      </c>
      <c r="N96" s="37">
        <v>29</v>
      </c>
      <c r="O96" s="37">
        <v>8</v>
      </c>
      <c r="P96" s="55">
        <f t="shared" si="3"/>
        <v>284</v>
      </c>
      <c r="Q96" s="5"/>
      <c r="R96" s="5"/>
      <c r="S96" s="5"/>
      <c r="T96" s="5"/>
      <c r="U96" s="5"/>
      <c r="V96" s="5"/>
      <c r="W96" s="5"/>
      <c r="X96" s="5"/>
      <c r="Y96" s="5"/>
    </row>
    <row r="97" spans="1:25" x14ac:dyDescent="0.2">
      <c r="A97" s="56"/>
      <c r="B97" s="36">
        <v>92</v>
      </c>
      <c r="C97" s="57">
        <v>489</v>
      </c>
      <c r="D97" s="57">
        <v>318.0677</v>
      </c>
      <c r="E97" s="36">
        <v>10.0962</v>
      </c>
      <c r="F97" s="36">
        <v>284.0668</v>
      </c>
      <c r="G97" s="36">
        <v>0.57142899999999996</v>
      </c>
      <c r="H97" s="36">
        <v>9.0476200000000002</v>
      </c>
      <c r="I97" s="57">
        <v>338</v>
      </c>
      <c r="J97" s="36">
        <v>39</v>
      </c>
      <c r="K97" s="37">
        <v>4</v>
      </c>
      <c r="L97" s="55">
        <f t="shared" si="2"/>
        <v>295</v>
      </c>
      <c r="M97" s="58">
        <v>302</v>
      </c>
      <c r="N97" s="37">
        <v>35</v>
      </c>
      <c r="O97" s="37">
        <v>4</v>
      </c>
      <c r="P97" s="55">
        <f t="shared" si="3"/>
        <v>263</v>
      </c>
      <c r="Q97" s="5"/>
      <c r="R97" s="5"/>
      <c r="S97" s="5"/>
      <c r="T97" s="5"/>
      <c r="U97" s="5"/>
      <c r="V97" s="5"/>
      <c r="W97" s="5"/>
      <c r="X97" s="5"/>
      <c r="Y97" s="5"/>
    </row>
    <row r="98" spans="1:25" x14ac:dyDescent="0.2">
      <c r="A98" s="56"/>
      <c r="B98" s="36">
        <v>93</v>
      </c>
      <c r="C98" s="57">
        <v>545</v>
      </c>
      <c r="D98" s="57">
        <v>425.09609999999998</v>
      </c>
      <c r="E98" s="36">
        <v>0</v>
      </c>
      <c r="F98" s="36">
        <v>401.24990000000003</v>
      </c>
      <c r="G98" s="36">
        <v>0</v>
      </c>
      <c r="H98" s="36">
        <v>18.8462</v>
      </c>
      <c r="I98" s="57">
        <v>379</v>
      </c>
      <c r="J98" s="36">
        <v>28</v>
      </c>
      <c r="K98" s="37">
        <v>6</v>
      </c>
      <c r="L98" s="55">
        <f t="shared" si="2"/>
        <v>345</v>
      </c>
      <c r="M98" s="58">
        <v>350</v>
      </c>
      <c r="N98" s="37">
        <v>26</v>
      </c>
      <c r="O98" s="37">
        <v>6</v>
      </c>
      <c r="P98" s="55">
        <f t="shared" si="3"/>
        <v>318</v>
      </c>
      <c r="Q98" s="5"/>
      <c r="R98" s="5"/>
      <c r="S98" s="5"/>
      <c r="T98" s="5"/>
      <c r="U98" s="5"/>
      <c r="V98" s="5"/>
      <c r="W98" s="5"/>
      <c r="X98" s="5"/>
      <c r="Y98" s="5"/>
    </row>
    <row r="99" spans="1:25" x14ac:dyDescent="0.2">
      <c r="A99" s="56"/>
      <c r="B99" s="36">
        <v>94</v>
      </c>
      <c r="C99" s="57">
        <v>450</v>
      </c>
      <c r="D99" s="57">
        <v>394.90379999999999</v>
      </c>
      <c r="E99" s="36">
        <v>0</v>
      </c>
      <c r="F99" s="36">
        <v>368.74990000000003</v>
      </c>
      <c r="G99" s="36">
        <v>0</v>
      </c>
      <c r="H99" s="36">
        <v>16.1538</v>
      </c>
      <c r="I99" s="57">
        <v>360</v>
      </c>
      <c r="J99" s="36">
        <v>10</v>
      </c>
      <c r="K99" s="37">
        <v>9</v>
      </c>
      <c r="L99" s="55">
        <f t="shared" si="2"/>
        <v>341</v>
      </c>
      <c r="M99" s="58">
        <v>324</v>
      </c>
      <c r="N99" s="37">
        <v>10</v>
      </c>
      <c r="O99" s="37">
        <v>9</v>
      </c>
      <c r="P99" s="55">
        <f t="shared" si="3"/>
        <v>305</v>
      </c>
      <c r="Q99" s="5"/>
      <c r="R99" s="5"/>
      <c r="S99" s="5"/>
      <c r="T99" s="5"/>
      <c r="U99" s="5"/>
      <c r="V99" s="5"/>
      <c r="W99" s="5"/>
      <c r="X99" s="5"/>
      <c r="Y99" s="5"/>
    </row>
    <row r="100" spans="1:25" x14ac:dyDescent="0.2">
      <c r="A100" s="56"/>
      <c r="B100" s="36">
        <v>95</v>
      </c>
      <c r="C100" s="57">
        <v>571</v>
      </c>
      <c r="D100" s="57">
        <v>425.02629999999999</v>
      </c>
      <c r="E100" s="36">
        <v>63.073900000000002</v>
      </c>
      <c r="F100" s="36">
        <v>306.4599</v>
      </c>
      <c r="G100" s="36">
        <v>4.61538</v>
      </c>
      <c r="H100" s="36">
        <v>50.877200000000002</v>
      </c>
      <c r="I100" s="57">
        <v>513</v>
      </c>
      <c r="J100" s="36">
        <v>57</v>
      </c>
      <c r="K100" s="37">
        <v>42</v>
      </c>
      <c r="L100" s="55">
        <f t="shared" si="2"/>
        <v>414</v>
      </c>
      <c r="M100" s="58">
        <v>471</v>
      </c>
      <c r="N100" s="37">
        <v>47</v>
      </c>
      <c r="O100" s="37">
        <v>41</v>
      </c>
      <c r="P100" s="55">
        <f t="shared" si="3"/>
        <v>383</v>
      </c>
      <c r="Q100" s="5"/>
      <c r="R100" s="5"/>
      <c r="S100" s="5"/>
      <c r="T100" s="5"/>
      <c r="U100" s="5"/>
      <c r="V100" s="5"/>
      <c r="W100" s="5"/>
      <c r="X100" s="5"/>
      <c r="Y100" s="5"/>
    </row>
    <row r="101" spans="1:25" x14ac:dyDescent="0.2">
      <c r="A101" s="56"/>
      <c r="B101" s="36">
        <v>96</v>
      </c>
      <c r="C101" s="57">
        <v>1000</v>
      </c>
      <c r="D101" s="57">
        <v>730.28729999999996</v>
      </c>
      <c r="E101" s="36">
        <v>264.12180000000001</v>
      </c>
      <c r="F101" s="36">
        <v>415.83940000000001</v>
      </c>
      <c r="G101" s="36">
        <v>5.38462</v>
      </c>
      <c r="H101" s="36">
        <v>44.941499999999998</v>
      </c>
      <c r="I101" s="57">
        <v>535</v>
      </c>
      <c r="J101" s="36">
        <v>125</v>
      </c>
      <c r="K101" s="37">
        <v>10</v>
      </c>
      <c r="L101" s="55">
        <f t="shared" si="2"/>
        <v>400</v>
      </c>
      <c r="M101" s="58">
        <v>438</v>
      </c>
      <c r="N101" s="37">
        <v>90</v>
      </c>
      <c r="O101" s="37">
        <v>10</v>
      </c>
      <c r="P101" s="55">
        <f t="shared" si="3"/>
        <v>338</v>
      </c>
      <c r="Q101" s="5"/>
      <c r="R101" s="5"/>
      <c r="S101" s="5"/>
      <c r="T101" s="5"/>
      <c r="U101" s="5"/>
      <c r="V101" s="5"/>
      <c r="W101" s="5"/>
      <c r="X101" s="5"/>
      <c r="Y101" s="5"/>
    </row>
    <row r="102" spans="1:25" x14ac:dyDescent="0.2">
      <c r="A102" s="56"/>
      <c r="B102" s="36">
        <v>97</v>
      </c>
      <c r="C102" s="57">
        <v>1320</v>
      </c>
      <c r="D102" s="57">
        <v>310.4357</v>
      </c>
      <c r="E102" s="36">
        <v>130.39570000000001</v>
      </c>
      <c r="F102" s="36">
        <v>102.6615</v>
      </c>
      <c r="G102" s="36">
        <v>5.2631600000000001</v>
      </c>
      <c r="H102" s="36">
        <v>72.115399999999994</v>
      </c>
      <c r="I102" s="57">
        <v>362</v>
      </c>
      <c r="J102" s="36">
        <v>235</v>
      </c>
      <c r="K102" s="37">
        <v>8</v>
      </c>
      <c r="L102" s="55">
        <f t="shared" si="2"/>
        <v>119</v>
      </c>
      <c r="M102" s="58">
        <v>276</v>
      </c>
      <c r="N102" s="37">
        <v>173</v>
      </c>
      <c r="O102" s="37">
        <v>7</v>
      </c>
      <c r="P102" s="55">
        <f t="shared" si="3"/>
        <v>96</v>
      </c>
      <c r="Q102" s="5"/>
      <c r="R102" s="5"/>
      <c r="S102" s="5"/>
      <c r="T102" s="5"/>
      <c r="U102" s="5"/>
      <c r="V102" s="5"/>
      <c r="W102" s="5"/>
      <c r="X102" s="5"/>
      <c r="Y102" s="5"/>
    </row>
    <row r="103" spans="1:25" x14ac:dyDescent="0.2">
      <c r="A103" s="56"/>
      <c r="B103" s="36">
        <v>98</v>
      </c>
      <c r="C103" s="57">
        <v>111</v>
      </c>
      <c r="D103" s="57">
        <v>30.725300000000001</v>
      </c>
      <c r="E103" s="36">
        <v>10.605499999999999</v>
      </c>
      <c r="F103" s="36">
        <v>17.235099999999999</v>
      </c>
      <c r="G103" s="36">
        <v>0</v>
      </c>
      <c r="H103" s="36">
        <v>2.88462</v>
      </c>
      <c r="I103" s="57">
        <v>69</v>
      </c>
      <c r="J103" s="36">
        <v>30</v>
      </c>
      <c r="K103" s="37">
        <v>2</v>
      </c>
      <c r="L103" s="55">
        <f t="shared" si="2"/>
        <v>37</v>
      </c>
      <c r="M103" s="58">
        <v>53</v>
      </c>
      <c r="N103" s="37">
        <v>25</v>
      </c>
      <c r="O103" s="37">
        <v>1</v>
      </c>
      <c r="P103" s="55">
        <f t="shared" si="3"/>
        <v>27</v>
      </c>
      <c r="Q103" s="5"/>
      <c r="R103" s="5"/>
      <c r="S103" s="5"/>
      <c r="T103" s="5"/>
      <c r="U103" s="5"/>
      <c r="V103" s="5"/>
      <c r="W103" s="5"/>
      <c r="X103" s="5"/>
      <c r="Y103" s="5"/>
    </row>
    <row r="104" spans="1:25" x14ac:dyDescent="0.2">
      <c r="A104" s="56"/>
      <c r="B104" s="36">
        <v>99</v>
      </c>
      <c r="C104" s="57">
        <v>0</v>
      </c>
      <c r="D104" s="57">
        <v>0</v>
      </c>
      <c r="E104" s="36">
        <v>0</v>
      </c>
      <c r="F104" s="36">
        <v>0</v>
      </c>
      <c r="G104" s="36">
        <v>0</v>
      </c>
      <c r="H104" s="36">
        <v>0</v>
      </c>
      <c r="I104" s="57">
        <v>3</v>
      </c>
      <c r="J104" s="36">
        <v>1</v>
      </c>
      <c r="K104" s="37">
        <v>0</v>
      </c>
      <c r="L104" s="55">
        <f t="shared" si="2"/>
        <v>2</v>
      </c>
      <c r="M104" s="58">
        <v>3</v>
      </c>
      <c r="N104" s="37">
        <v>1</v>
      </c>
      <c r="O104" s="37">
        <v>0</v>
      </c>
      <c r="P104" s="55">
        <f t="shared" si="3"/>
        <v>2</v>
      </c>
      <c r="Q104" s="5"/>
      <c r="R104" s="5"/>
      <c r="S104" s="5"/>
      <c r="T104" s="5"/>
      <c r="U104" s="5"/>
      <c r="V104" s="5"/>
      <c r="W104" s="5"/>
      <c r="X104" s="5"/>
      <c r="Y104" s="5"/>
    </row>
    <row r="105" spans="1:25" x14ac:dyDescent="0.2">
      <c r="A105" s="56"/>
      <c r="B105" s="36">
        <v>100</v>
      </c>
      <c r="C105" s="57">
        <v>802</v>
      </c>
      <c r="D105" s="57">
        <v>330.45780000000002</v>
      </c>
      <c r="E105" s="36">
        <v>170.95769999999999</v>
      </c>
      <c r="F105" s="36">
        <v>129</v>
      </c>
      <c r="G105" s="36">
        <v>0</v>
      </c>
      <c r="H105" s="36">
        <v>10.5</v>
      </c>
      <c r="I105" s="57">
        <v>233</v>
      </c>
      <c r="J105" s="36">
        <v>138</v>
      </c>
      <c r="K105" s="37">
        <v>6</v>
      </c>
      <c r="L105" s="55">
        <f t="shared" si="2"/>
        <v>89</v>
      </c>
      <c r="M105" s="58">
        <v>180</v>
      </c>
      <c r="N105" s="37">
        <v>101</v>
      </c>
      <c r="O105" s="37">
        <v>6</v>
      </c>
      <c r="P105" s="55">
        <f t="shared" si="3"/>
        <v>73</v>
      </c>
      <c r="Q105" s="5"/>
      <c r="R105" s="5"/>
      <c r="S105" s="5"/>
      <c r="T105" s="5"/>
      <c r="U105" s="5"/>
      <c r="V105" s="5"/>
      <c r="W105" s="5"/>
      <c r="X105" s="5"/>
      <c r="Y105" s="5"/>
    </row>
    <row r="106" spans="1:25" x14ac:dyDescent="0.2">
      <c r="A106" s="56"/>
      <c r="B106" s="36">
        <v>101</v>
      </c>
      <c r="C106" s="57">
        <v>624</v>
      </c>
      <c r="D106" s="57">
        <v>224.54230000000001</v>
      </c>
      <c r="E106" s="36">
        <v>134.04230000000001</v>
      </c>
      <c r="F106" s="36">
        <v>86</v>
      </c>
      <c r="G106" s="36">
        <v>0</v>
      </c>
      <c r="H106" s="36">
        <v>4.5</v>
      </c>
      <c r="I106" s="57">
        <v>153</v>
      </c>
      <c r="J106" s="36">
        <v>86</v>
      </c>
      <c r="K106" s="37">
        <v>6</v>
      </c>
      <c r="L106" s="55">
        <f t="shared" si="2"/>
        <v>61</v>
      </c>
      <c r="M106" s="58">
        <v>117</v>
      </c>
      <c r="N106" s="37">
        <v>59</v>
      </c>
      <c r="O106" s="37">
        <v>6</v>
      </c>
      <c r="P106" s="55">
        <f t="shared" si="3"/>
        <v>52</v>
      </c>
      <c r="Q106" s="5"/>
      <c r="R106" s="5"/>
      <c r="S106" s="5"/>
      <c r="T106" s="5"/>
      <c r="U106" s="5"/>
      <c r="V106" s="5"/>
      <c r="W106" s="5"/>
      <c r="X106" s="5"/>
      <c r="Y106" s="5"/>
    </row>
    <row r="107" spans="1:25" x14ac:dyDescent="0.2">
      <c r="A107" s="56"/>
      <c r="B107" s="36">
        <v>102</v>
      </c>
      <c r="C107" s="57">
        <v>1620</v>
      </c>
      <c r="D107" s="57">
        <v>405</v>
      </c>
      <c r="E107" s="36">
        <v>352.49990000000003</v>
      </c>
      <c r="F107" s="36">
        <v>42.500100000000003</v>
      </c>
      <c r="G107" s="36">
        <v>9.9999900000000004</v>
      </c>
      <c r="H107" s="36">
        <v>0</v>
      </c>
      <c r="I107" s="57">
        <v>342</v>
      </c>
      <c r="J107" s="36">
        <v>260</v>
      </c>
      <c r="K107" s="37">
        <v>1</v>
      </c>
      <c r="L107" s="55">
        <f t="shared" si="2"/>
        <v>81</v>
      </c>
      <c r="M107" s="58">
        <v>250</v>
      </c>
      <c r="N107" s="37">
        <v>180</v>
      </c>
      <c r="O107" s="37">
        <v>1</v>
      </c>
      <c r="P107" s="55">
        <f t="shared" si="3"/>
        <v>69</v>
      </c>
      <c r="Q107" s="5"/>
      <c r="R107" s="5"/>
      <c r="S107" s="5"/>
      <c r="T107" s="5"/>
      <c r="U107" s="5"/>
      <c r="V107" s="5"/>
      <c r="W107" s="5"/>
      <c r="X107" s="5"/>
      <c r="Y107" s="5"/>
    </row>
    <row r="108" spans="1:25" x14ac:dyDescent="0.2">
      <c r="A108" s="56"/>
      <c r="B108" s="36">
        <v>103</v>
      </c>
      <c r="C108" s="57">
        <v>1001</v>
      </c>
      <c r="D108" s="57">
        <v>392.84410000000003</v>
      </c>
      <c r="E108" s="36">
        <v>103.0913</v>
      </c>
      <c r="F108" s="36">
        <v>267.39569999999998</v>
      </c>
      <c r="G108" s="36">
        <v>12.2973</v>
      </c>
      <c r="H108" s="36">
        <v>10.059900000000001</v>
      </c>
      <c r="I108" s="57">
        <v>596</v>
      </c>
      <c r="J108" s="36">
        <v>158</v>
      </c>
      <c r="K108" s="37">
        <v>35</v>
      </c>
      <c r="L108" s="55">
        <f t="shared" si="2"/>
        <v>403</v>
      </c>
      <c r="M108" s="58">
        <v>464</v>
      </c>
      <c r="N108" s="37">
        <v>127</v>
      </c>
      <c r="O108" s="37">
        <v>25</v>
      </c>
      <c r="P108" s="55">
        <f t="shared" si="3"/>
        <v>312</v>
      </c>
      <c r="Q108" s="5"/>
      <c r="R108" s="5"/>
      <c r="S108" s="5"/>
      <c r="T108" s="5"/>
      <c r="U108" s="5"/>
      <c r="V108" s="5"/>
      <c r="W108" s="5"/>
      <c r="X108" s="5"/>
      <c r="Y108" s="5"/>
    </row>
    <row r="109" spans="1:25" x14ac:dyDescent="0.2">
      <c r="A109" s="56"/>
      <c r="B109" s="36">
        <v>104</v>
      </c>
      <c r="C109" s="57">
        <v>719</v>
      </c>
      <c r="D109" s="57">
        <v>229.9</v>
      </c>
      <c r="E109" s="36">
        <v>108.2602</v>
      </c>
      <c r="F109" s="36">
        <v>105.7497</v>
      </c>
      <c r="G109" s="36">
        <v>12.2973</v>
      </c>
      <c r="H109" s="36">
        <v>3.5928100000000001</v>
      </c>
      <c r="I109" s="57">
        <v>392</v>
      </c>
      <c r="J109" s="36">
        <v>121</v>
      </c>
      <c r="K109" s="37">
        <v>26</v>
      </c>
      <c r="L109" s="55">
        <f t="shared" si="2"/>
        <v>245</v>
      </c>
      <c r="M109" s="58">
        <v>323</v>
      </c>
      <c r="N109" s="37">
        <v>95</v>
      </c>
      <c r="O109" s="37">
        <v>20</v>
      </c>
      <c r="P109" s="55">
        <f t="shared" si="3"/>
        <v>208</v>
      </c>
      <c r="Q109" s="5"/>
      <c r="R109" s="5"/>
      <c r="S109" s="5"/>
      <c r="T109" s="5"/>
      <c r="U109" s="5"/>
      <c r="V109" s="5"/>
      <c r="W109" s="5"/>
      <c r="X109" s="5"/>
      <c r="Y109" s="5"/>
    </row>
    <row r="110" spans="1:25" x14ac:dyDescent="0.2">
      <c r="A110" s="56"/>
      <c r="B110" s="36">
        <v>105</v>
      </c>
      <c r="C110" s="57">
        <v>450</v>
      </c>
      <c r="D110" s="57">
        <v>480.00009999999997</v>
      </c>
      <c r="E110" s="36">
        <v>55</v>
      </c>
      <c r="F110" s="36">
        <v>400.00009999999997</v>
      </c>
      <c r="G110" s="36">
        <v>0</v>
      </c>
      <c r="H110" s="36">
        <v>25</v>
      </c>
      <c r="I110" s="57">
        <v>262</v>
      </c>
      <c r="J110" s="36">
        <v>58</v>
      </c>
      <c r="K110" s="37">
        <v>6</v>
      </c>
      <c r="L110" s="55">
        <f t="shared" si="2"/>
        <v>198</v>
      </c>
      <c r="M110" s="58">
        <v>209</v>
      </c>
      <c r="N110" s="37">
        <v>44</v>
      </c>
      <c r="O110" s="37">
        <v>4</v>
      </c>
      <c r="P110" s="55">
        <f t="shared" si="3"/>
        <v>161</v>
      </c>
      <c r="Q110" s="5"/>
      <c r="R110" s="5"/>
      <c r="S110" s="5"/>
      <c r="T110" s="5"/>
      <c r="U110" s="5"/>
      <c r="V110" s="5"/>
      <c r="W110" s="5"/>
      <c r="X110" s="5"/>
      <c r="Y110" s="5"/>
    </row>
    <row r="111" spans="1:25" x14ac:dyDescent="0.2">
      <c r="A111" s="56"/>
      <c r="B111" s="36">
        <v>106</v>
      </c>
      <c r="C111" s="57">
        <v>562</v>
      </c>
      <c r="D111" s="57">
        <v>438.5763</v>
      </c>
      <c r="E111" s="36">
        <v>25.8993</v>
      </c>
      <c r="F111" s="36">
        <v>379.16669999999999</v>
      </c>
      <c r="G111" s="36">
        <v>16.25</v>
      </c>
      <c r="H111" s="36">
        <v>17.260300000000001</v>
      </c>
      <c r="I111" s="57">
        <v>363</v>
      </c>
      <c r="J111" s="36">
        <v>22</v>
      </c>
      <c r="K111" s="37">
        <v>18</v>
      </c>
      <c r="L111" s="55">
        <f t="shared" si="2"/>
        <v>323</v>
      </c>
      <c r="M111" s="58">
        <v>311</v>
      </c>
      <c r="N111" s="37">
        <v>18</v>
      </c>
      <c r="O111" s="37">
        <v>13</v>
      </c>
      <c r="P111" s="55">
        <f t="shared" si="3"/>
        <v>280</v>
      </c>
      <c r="Q111" s="5"/>
      <c r="R111" s="5"/>
      <c r="S111" s="5"/>
      <c r="T111" s="5"/>
      <c r="U111" s="5"/>
      <c r="V111" s="5"/>
      <c r="W111" s="5"/>
      <c r="X111" s="5"/>
      <c r="Y111" s="5"/>
    </row>
    <row r="112" spans="1:25" x14ac:dyDescent="0.2">
      <c r="A112" s="56"/>
      <c r="B112" s="36">
        <v>107</v>
      </c>
      <c r="C112" s="57">
        <v>565</v>
      </c>
      <c r="D112" s="57">
        <v>371.90640000000002</v>
      </c>
      <c r="E112" s="36">
        <v>20.979399999999998</v>
      </c>
      <c r="F112" s="36">
        <v>335.44380000000001</v>
      </c>
      <c r="G112" s="36">
        <v>6.75</v>
      </c>
      <c r="H112" s="36">
        <v>3.2786900000000001</v>
      </c>
      <c r="I112" s="57">
        <v>410</v>
      </c>
      <c r="J112" s="36">
        <v>25</v>
      </c>
      <c r="K112" s="37">
        <v>10</v>
      </c>
      <c r="L112" s="55">
        <f t="shared" si="2"/>
        <v>375</v>
      </c>
      <c r="M112" s="58">
        <v>371</v>
      </c>
      <c r="N112" s="37">
        <v>21</v>
      </c>
      <c r="O112" s="37">
        <v>10</v>
      </c>
      <c r="P112" s="55">
        <f t="shared" si="3"/>
        <v>340</v>
      </c>
      <c r="Q112" s="5"/>
      <c r="R112" s="5"/>
      <c r="S112" s="5"/>
      <c r="T112" s="5"/>
      <c r="U112" s="5"/>
      <c r="V112" s="5"/>
      <c r="W112" s="5"/>
      <c r="X112" s="5"/>
      <c r="Y112" s="5"/>
    </row>
    <row r="113" spans="1:25" x14ac:dyDescent="0.2">
      <c r="A113" s="56"/>
      <c r="B113" s="36">
        <v>108</v>
      </c>
      <c r="C113" s="57">
        <v>507</v>
      </c>
      <c r="D113" s="57">
        <v>315.85160000000002</v>
      </c>
      <c r="E113" s="36">
        <v>6.1538500000000003</v>
      </c>
      <c r="F113" s="36">
        <v>303.87959999999998</v>
      </c>
      <c r="G113" s="36">
        <v>0</v>
      </c>
      <c r="H113" s="36">
        <v>5.8181799999999999</v>
      </c>
      <c r="I113" s="57">
        <v>364</v>
      </c>
      <c r="J113" s="36">
        <v>23</v>
      </c>
      <c r="K113" s="37">
        <v>9</v>
      </c>
      <c r="L113" s="55">
        <f t="shared" si="2"/>
        <v>332</v>
      </c>
      <c r="M113" s="58">
        <v>339</v>
      </c>
      <c r="N113" s="37">
        <v>22</v>
      </c>
      <c r="O113" s="37">
        <v>8</v>
      </c>
      <c r="P113" s="55">
        <f t="shared" si="3"/>
        <v>309</v>
      </c>
      <c r="Q113" s="5"/>
      <c r="R113" s="5"/>
      <c r="S113" s="5"/>
      <c r="T113" s="5"/>
      <c r="U113" s="5"/>
      <c r="V113" s="5"/>
      <c r="W113" s="5"/>
      <c r="X113" s="5"/>
      <c r="Y113" s="5"/>
    </row>
    <row r="114" spans="1:25" x14ac:dyDescent="0.2">
      <c r="A114" s="56"/>
      <c r="B114" s="36">
        <v>109</v>
      </c>
      <c r="C114" s="57">
        <v>452</v>
      </c>
      <c r="D114" s="57">
        <v>294.14839999999998</v>
      </c>
      <c r="E114" s="36">
        <v>3.8461500000000002</v>
      </c>
      <c r="F114" s="36">
        <v>286.12040000000002</v>
      </c>
      <c r="G114" s="36">
        <v>0</v>
      </c>
      <c r="H114" s="36">
        <v>4.1818200000000001</v>
      </c>
      <c r="I114" s="57">
        <v>358</v>
      </c>
      <c r="J114" s="36">
        <v>12</v>
      </c>
      <c r="K114" s="37">
        <v>19</v>
      </c>
      <c r="L114" s="55">
        <f t="shared" si="2"/>
        <v>327</v>
      </c>
      <c r="M114" s="58">
        <v>329</v>
      </c>
      <c r="N114" s="37">
        <v>11</v>
      </c>
      <c r="O114" s="37">
        <v>18</v>
      </c>
      <c r="P114" s="55">
        <f t="shared" si="3"/>
        <v>300</v>
      </c>
      <c r="Q114" s="5"/>
      <c r="R114" s="5"/>
      <c r="S114" s="5"/>
      <c r="T114" s="5"/>
      <c r="U114" s="5"/>
      <c r="V114" s="5"/>
      <c r="W114" s="5"/>
      <c r="X114" s="5"/>
      <c r="Y114" s="5"/>
    </row>
    <row r="115" spans="1:25" x14ac:dyDescent="0.2">
      <c r="A115" s="56"/>
      <c r="B115" s="36">
        <v>110</v>
      </c>
      <c r="C115" s="57">
        <v>571</v>
      </c>
      <c r="D115" s="57">
        <v>451.42380000000003</v>
      </c>
      <c r="E115" s="36">
        <v>34.100700000000003</v>
      </c>
      <c r="F115" s="36">
        <v>400.83339999999998</v>
      </c>
      <c r="G115" s="36">
        <v>3.75</v>
      </c>
      <c r="H115" s="36">
        <v>12.739699999999999</v>
      </c>
      <c r="I115" s="57">
        <v>372</v>
      </c>
      <c r="J115" s="36">
        <v>32</v>
      </c>
      <c r="K115" s="37">
        <v>9</v>
      </c>
      <c r="L115" s="55">
        <f t="shared" si="2"/>
        <v>331</v>
      </c>
      <c r="M115" s="58">
        <v>324</v>
      </c>
      <c r="N115" s="37">
        <v>29</v>
      </c>
      <c r="O115" s="37">
        <v>6</v>
      </c>
      <c r="P115" s="55">
        <f t="shared" si="3"/>
        <v>289</v>
      </c>
      <c r="Q115" s="5"/>
      <c r="R115" s="5"/>
      <c r="S115" s="5"/>
      <c r="T115" s="5"/>
      <c r="U115" s="5"/>
      <c r="V115" s="5"/>
      <c r="W115" s="5"/>
      <c r="X115" s="5"/>
      <c r="Y115" s="5"/>
    </row>
    <row r="116" spans="1:25" x14ac:dyDescent="0.2">
      <c r="A116" s="56"/>
      <c r="B116" s="36">
        <v>111</v>
      </c>
      <c r="C116" s="57">
        <v>592</v>
      </c>
      <c r="D116" s="57">
        <v>388.09370000000001</v>
      </c>
      <c r="E116" s="36">
        <v>34.020600000000002</v>
      </c>
      <c r="F116" s="36">
        <v>334.55630000000002</v>
      </c>
      <c r="G116" s="36">
        <v>8.25</v>
      </c>
      <c r="H116" s="36">
        <v>6.7213099999999999</v>
      </c>
      <c r="I116" s="57">
        <v>353</v>
      </c>
      <c r="J116" s="36">
        <v>31</v>
      </c>
      <c r="K116" s="37">
        <v>11</v>
      </c>
      <c r="L116" s="55">
        <f t="shared" si="2"/>
        <v>311</v>
      </c>
      <c r="M116" s="58">
        <v>300</v>
      </c>
      <c r="N116" s="37">
        <v>25</v>
      </c>
      <c r="O116" s="37">
        <v>9</v>
      </c>
      <c r="P116" s="55">
        <f t="shared" si="3"/>
        <v>266</v>
      </c>
      <c r="Q116" s="5"/>
      <c r="R116" s="5"/>
      <c r="S116" s="5"/>
      <c r="T116" s="5"/>
      <c r="U116" s="5"/>
      <c r="V116" s="5"/>
      <c r="W116" s="5"/>
      <c r="X116" s="5"/>
      <c r="Y116" s="5"/>
    </row>
    <row r="117" spans="1:25" x14ac:dyDescent="0.2">
      <c r="A117" s="56"/>
      <c r="B117" s="36">
        <v>112</v>
      </c>
      <c r="C117" s="57">
        <v>741</v>
      </c>
      <c r="D117" s="57">
        <v>653.50599999999997</v>
      </c>
      <c r="E117" s="36">
        <v>115.11620000000001</v>
      </c>
      <c r="F117" s="36">
        <v>519.38980000000004</v>
      </c>
      <c r="G117" s="36">
        <v>0</v>
      </c>
      <c r="H117" s="36">
        <v>19</v>
      </c>
      <c r="I117" s="57">
        <v>493</v>
      </c>
      <c r="J117" s="36">
        <v>59</v>
      </c>
      <c r="K117" s="37">
        <v>9</v>
      </c>
      <c r="L117" s="55">
        <f t="shared" si="2"/>
        <v>425</v>
      </c>
      <c r="M117" s="58">
        <v>444</v>
      </c>
      <c r="N117" s="37">
        <v>54</v>
      </c>
      <c r="O117" s="37">
        <v>9</v>
      </c>
      <c r="P117" s="55">
        <f t="shared" si="3"/>
        <v>381</v>
      </c>
      <c r="Q117" s="5"/>
      <c r="R117" s="5"/>
      <c r="S117" s="5"/>
      <c r="T117" s="5"/>
      <c r="U117" s="5"/>
      <c r="V117" s="5"/>
      <c r="W117" s="5"/>
      <c r="X117" s="5"/>
      <c r="Y117" s="5"/>
    </row>
    <row r="118" spans="1:25" x14ac:dyDescent="0.2">
      <c r="A118" s="56"/>
      <c r="B118" s="36">
        <v>113</v>
      </c>
      <c r="C118" s="57">
        <v>234</v>
      </c>
      <c r="D118" s="57">
        <v>190.4941</v>
      </c>
      <c r="E118" s="36">
        <v>19.883700000000001</v>
      </c>
      <c r="F118" s="36">
        <v>170.6104</v>
      </c>
      <c r="G118" s="36">
        <v>0</v>
      </c>
      <c r="H118" s="36">
        <v>0</v>
      </c>
      <c r="I118" s="57">
        <v>172</v>
      </c>
      <c r="J118" s="36">
        <v>4</v>
      </c>
      <c r="K118" s="37">
        <v>2</v>
      </c>
      <c r="L118" s="55">
        <f t="shared" si="2"/>
        <v>166</v>
      </c>
      <c r="M118" s="58">
        <v>158</v>
      </c>
      <c r="N118" s="37">
        <v>3</v>
      </c>
      <c r="O118" s="37">
        <v>0</v>
      </c>
      <c r="P118" s="55">
        <f t="shared" si="3"/>
        <v>155</v>
      </c>
      <c r="Q118" s="5"/>
      <c r="R118" s="5"/>
      <c r="S118" s="5"/>
      <c r="T118" s="5"/>
      <c r="U118" s="5"/>
      <c r="V118" s="5"/>
      <c r="W118" s="5"/>
      <c r="X118" s="5"/>
      <c r="Y118" s="5"/>
    </row>
    <row r="119" spans="1:25" x14ac:dyDescent="0.2">
      <c r="A119" s="56"/>
      <c r="B119" s="36">
        <v>114</v>
      </c>
      <c r="C119" s="57">
        <v>483</v>
      </c>
      <c r="D119" s="57">
        <v>400.59519999999998</v>
      </c>
      <c r="E119" s="36">
        <v>33.113799999999998</v>
      </c>
      <c r="F119" s="36">
        <v>326.16789999999997</v>
      </c>
      <c r="G119" s="36">
        <v>2.30769</v>
      </c>
      <c r="H119" s="36">
        <v>39.005800000000001</v>
      </c>
      <c r="I119" s="57">
        <v>205</v>
      </c>
      <c r="J119" s="36">
        <v>21</v>
      </c>
      <c r="K119" s="37">
        <v>4</v>
      </c>
      <c r="L119" s="55">
        <f t="shared" si="2"/>
        <v>180</v>
      </c>
      <c r="M119" s="58">
        <v>182</v>
      </c>
      <c r="N119" s="37">
        <v>17</v>
      </c>
      <c r="O119" s="37">
        <v>3</v>
      </c>
      <c r="P119" s="55">
        <f t="shared" si="3"/>
        <v>162</v>
      </c>
      <c r="Q119" s="5"/>
      <c r="R119" s="5"/>
      <c r="S119" s="5"/>
      <c r="T119" s="5"/>
      <c r="U119" s="5"/>
      <c r="V119" s="5"/>
      <c r="W119" s="5"/>
      <c r="X119" s="5"/>
      <c r="Y119" s="5"/>
    </row>
    <row r="120" spans="1:25" x14ac:dyDescent="0.2">
      <c r="A120" s="56"/>
      <c r="B120" s="36">
        <v>115</v>
      </c>
      <c r="C120" s="57">
        <v>292</v>
      </c>
      <c r="D120" s="57">
        <v>178.839</v>
      </c>
      <c r="E120" s="36">
        <v>3.9988000000000001</v>
      </c>
      <c r="F120" s="36">
        <v>170.10329999999999</v>
      </c>
      <c r="G120" s="36">
        <v>4.7368399999999999</v>
      </c>
      <c r="H120" s="36">
        <v>0</v>
      </c>
      <c r="I120" s="57">
        <v>153</v>
      </c>
      <c r="J120" s="36">
        <v>10</v>
      </c>
      <c r="K120" s="37">
        <v>1</v>
      </c>
      <c r="L120" s="55">
        <f t="shared" si="2"/>
        <v>142</v>
      </c>
      <c r="M120" s="58">
        <v>132</v>
      </c>
      <c r="N120" s="37">
        <v>8</v>
      </c>
      <c r="O120" s="37">
        <v>1</v>
      </c>
      <c r="P120" s="55">
        <f t="shared" si="3"/>
        <v>123</v>
      </c>
      <c r="Q120" s="5"/>
      <c r="R120" s="5"/>
      <c r="S120" s="5"/>
      <c r="T120" s="5"/>
      <c r="U120" s="5"/>
      <c r="V120" s="5"/>
      <c r="W120" s="5"/>
      <c r="X120" s="5"/>
      <c r="Y120" s="5"/>
    </row>
    <row r="121" spans="1:25" x14ac:dyDescent="0.2">
      <c r="A121" s="56"/>
      <c r="B121" s="36">
        <v>116</v>
      </c>
      <c r="C121" s="57">
        <v>573</v>
      </c>
      <c r="D121" s="57">
        <v>282.86509999999998</v>
      </c>
      <c r="E121" s="36">
        <v>15.4223</v>
      </c>
      <c r="F121" s="36">
        <v>249.4674</v>
      </c>
      <c r="G121" s="36">
        <v>3.7837800000000001</v>
      </c>
      <c r="H121" s="36">
        <v>14.191599999999999</v>
      </c>
      <c r="I121" s="57">
        <v>206</v>
      </c>
      <c r="J121" s="36">
        <v>16</v>
      </c>
      <c r="K121" s="37">
        <v>14</v>
      </c>
      <c r="L121" s="55">
        <f t="shared" si="2"/>
        <v>176</v>
      </c>
      <c r="M121" s="58">
        <v>178</v>
      </c>
      <c r="N121" s="37">
        <v>13</v>
      </c>
      <c r="O121" s="37">
        <v>12</v>
      </c>
      <c r="P121" s="55">
        <f t="shared" si="3"/>
        <v>153</v>
      </c>
      <c r="Q121" s="5"/>
      <c r="R121" s="5"/>
      <c r="S121" s="5"/>
      <c r="T121" s="5"/>
      <c r="U121" s="5"/>
      <c r="V121" s="5"/>
      <c r="W121" s="5"/>
      <c r="X121" s="5"/>
      <c r="Y121" s="5"/>
    </row>
    <row r="122" spans="1:25" x14ac:dyDescent="0.2">
      <c r="A122" s="56"/>
      <c r="B122" s="36">
        <v>117</v>
      </c>
      <c r="C122" s="57">
        <v>305</v>
      </c>
      <c r="D122" s="57">
        <v>133.83539999999999</v>
      </c>
      <c r="E122" s="36">
        <v>30.726400000000002</v>
      </c>
      <c r="F122" s="36">
        <v>89.887299999999996</v>
      </c>
      <c r="G122" s="36">
        <v>11.0661</v>
      </c>
      <c r="H122" s="36">
        <v>2.1556899999999999</v>
      </c>
      <c r="I122" s="57">
        <v>335</v>
      </c>
      <c r="J122" s="36">
        <v>47</v>
      </c>
      <c r="K122" s="37">
        <v>25</v>
      </c>
      <c r="L122" s="55">
        <f t="shared" si="2"/>
        <v>263</v>
      </c>
      <c r="M122" s="58">
        <v>266</v>
      </c>
      <c r="N122" s="37">
        <v>38</v>
      </c>
      <c r="O122" s="37">
        <v>22</v>
      </c>
      <c r="P122" s="55">
        <f t="shared" si="3"/>
        <v>206</v>
      </c>
      <c r="Q122" s="5"/>
      <c r="R122" s="5"/>
      <c r="S122" s="5"/>
      <c r="T122" s="5"/>
      <c r="U122" s="5"/>
      <c r="V122" s="5"/>
      <c r="W122" s="5"/>
      <c r="X122" s="5"/>
      <c r="Y122" s="5"/>
    </row>
    <row r="123" spans="1:25" x14ac:dyDescent="0.2">
      <c r="A123" s="56"/>
      <c r="B123" s="36">
        <v>118</v>
      </c>
      <c r="C123" s="57">
        <v>715</v>
      </c>
      <c r="D123" s="57">
        <v>685.00009999999997</v>
      </c>
      <c r="E123" s="36">
        <v>160</v>
      </c>
      <c r="F123" s="36">
        <v>495.00009999999997</v>
      </c>
      <c r="G123" s="36">
        <v>0</v>
      </c>
      <c r="H123" s="36">
        <v>30</v>
      </c>
      <c r="I123" s="57">
        <v>495</v>
      </c>
      <c r="J123" s="36">
        <v>71</v>
      </c>
      <c r="K123" s="37">
        <v>20</v>
      </c>
      <c r="L123" s="55">
        <f t="shared" si="2"/>
        <v>404</v>
      </c>
      <c r="M123" s="58">
        <v>426</v>
      </c>
      <c r="N123" s="37">
        <v>60</v>
      </c>
      <c r="O123" s="37">
        <v>19</v>
      </c>
      <c r="P123" s="55">
        <f t="shared" si="3"/>
        <v>347</v>
      </c>
      <c r="Q123" s="5"/>
      <c r="R123" s="5"/>
      <c r="S123" s="5"/>
      <c r="T123" s="5"/>
      <c r="U123" s="5"/>
      <c r="V123" s="5"/>
      <c r="W123" s="5"/>
      <c r="X123" s="5"/>
      <c r="Y123" s="5"/>
    </row>
    <row r="124" spans="1:25" x14ac:dyDescent="0.2">
      <c r="A124" s="56"/>
      <c r="B124" s="36">
        <v>119</v>
      </c>
      <c r="C124" s="57">
        <v>497</v>
      </c>
      <c r="D124" s="57">
        <v>412.2276</v>
      </c>
      <c r="E124" s="36">
        <v>44.166699999999999</v>
      </c>
      <c r="F124" s="36">
        <v>361.90710000000001</v>
      </c>
      <c r="G124" s="36">
        <v>0</v>
      </c>
      <c r="H124" s="36">
        <v>6.1538500000000003</v>
      </c>
      <c r="I124" s="57">
        <v>364</v>
      </c>
      <c r="J124" s="36">
        <v>62</v>
      </c>
      <c r="K124" s="37">
        <v>9</v>
      </c>
      <c r="L124" s="55">
        <f t="shared" si="2"/>
        <v>293</v>
      </c>
      <c r="M124" s="58">
        <v>331</v>
      </c>
      <c r="N124" s="37">
        <v>53</v>
      </c>
      <c r="O124" s="37">
        <v>9</v>
      </c>
      <c r="P124" s="55">
        <f t="shared" si="3"/>
        <v>269</v>
      </c>
      <c r="Q124" s="5"/>
      <c r="R124" s="5"/>
      <c r="S124" s="5"/>
      <c r="T124" s="5"/>
      <c r="U124" s="5"/>
      <c r="V124" s="5"/>
      <c r="W124" s="5"/>
      <c r="X124" s="5"/>
      <c r="Y124" s="5"/>
    </row>
    <row r="125" spans="1:25" x14ac:dyDescent="0.2">
      <c r="A125" s="56"/>
      <c r="B125" s="36">
        <v>120</v>
      </c>
      <c r="C125" s="57">
        <v>442</v>
      </c>
      <c r="D125" s="57">
        <v>357.77229999999997</v>
      </c>
      <c r="E125" s="36">
        <v>20.833300000000001</v>
      </c>
      <c r="F125" s="36">
        <v>333.09280000000001</v>
      </c>
      <c r="G125" s="36">
        <v>0</v>
      </c>
      <c r="H125" s="36">
        <v>3.8461500000000002</v>
      </c>
      <c r="I125" s="57">
        <v>295</v>
      </c>
      <c r="J125" s="36">
        <v>12</v>
      </c>
      <c r="K125" s="37">
        <v>3</v>
      </c>
      <c r="L125" s="55">
        <f t="shared" si="2"/>
        <v>280</v>
      </c>
      <c r="M125" s="58">
        <v>269</v>
      </c>
      <c r="N125" s="37">
        <v>12</v>
      </c>
      <c r="O125" s="37">
        <v>3</v>
      </c>
      <c r="P125" s="55">
        <f t="shared" si="3"/>
        <v>254</v>
      </c>
      <c r="Q125" s="5"/>
      <c r="R125" s="5"/>
      <c r="S125" s="5"/>
      <c r="T125" s="5"/>
      <c r="U125" s="5"/>
      <c r="V125" s="5"/>
      <c r="W125" s="5"/>
      <c r="X125" s="5"/>
      <c r="Y125" s="5"/>
    </row>
    <row r="126" spans="1:25" x14ac:dyDescent="0.2">
      <c r="A126" s="56"/>
      <c r="B126" s="36">
        <v>121</v>
      </c>
      <c r="C126" s="57">
        <v>845</v>
      </c>
      <c r="D126" s="57">
        <v>776.35080000000005</v>
      </c>
      <c r="E126" s="36">
        <v>90.161299999999997</v>
      </c>
      <c r="F126" s="36">
        <v>549.02279999999996</v>
      </c>
      <c r="G126" s="36">
        <v>27.5</v>
      </c>
      <c r="H126" s="36">
        <v>109.66670000000001</v>
      </c>
      <c r="I126" s="57">
        <v>488</v>
      </c>
      <c r="J126" s="36">
        <v>48</v>
      </c>
      <c r="K126" s="37">
        <v>9</v>
      </c>
      <c r="L126" s="55">
        <f t="shared" si="2"/>
        <v>431</v>
      </c>
      <c r="M126" s="58">
        <v>437</v>
      </c>
      <c r="N126" s="37">
        <v>42</v>
      </c>
      <c r="O126" s="37">
        <v>9</v>
      </c>
      <c r="P126" s="55">
        <f t="shared" si="3"/>
        <v>386</v>
      </c>
      <c r="Q126" s="5"/>
      <c r="R126" s="5"/>
      <c r="S126" s="5"/>
      <c r="T126" s="5"/>
      <c r="U126" s="5"/>
      <c r="V126" s="5"/>
      <c r="W126" s="5"/>
      <c r="X126" s="5"/>
      <c r="Y126" s="5"/>
    </row>
    <row r="127" spans="1:25" x14ac:dyDescent="0.2">
      <c r="A127" s="56"/>
      <c r="B127" s="36">
        <v>122</v>
      </c>
      <c r="C127" s="57">
        <v>470</v>
      </c>
      <c r="D127" s="57">
        <v>438.64920000000001</v>
      </c>
      <c r="E127" s="36">
        <v>39.838700000000003</v>
      </c>
      <c r="F127" s="36">
        <v>305.97710000000001</v>
      </c>
      <c r="G127" s="36">
        <v>27.5</v>
      </c>
      <c r="H127" s="36">
        <v>65.333299999999994</v>
      </c>
      <c r="I127" s="57">
        <v>329</v>
      </c>
      <c r="J127" s="36">
        <v>13</v>
      </c>
      <c r="K127" s="37">
        <v>11</v>
      </c>
      <c r="L127" s="55">
        <f t="shared" si="2"/>
        <v>305</v>
      </c>
      <c r="M127" s="58">
        <v>299</v>
      </c>
      <c r="N127" s="37">
        <v>11</v>
      </c>
      <c r="O127" s="37">
        <v>11</v>
      </c>
      <c r="P127" s="55">
        <f t="shared" si="3"/>
        <v>277</v>
      </c>
      <c r="Q127" s="5"/>
      <c r="R127" s="5"/>
      <c r="S127" s="5"/>
      <c r="T127" s="5"/>
      <c r="U127" s="5"/>
      <c r="V127" s="5"/>
      <c r="W127" s="5"/>
      <c r="X127" s="5"/>
      <c r="Y127" s="5"/>
    </row>
    <row r="128" spans="1:25" x14ac:dyDescent="0.2">
      <c r="A128" s="56"/>
      <c r="B128" s="36">
        <v>123</v>
      </c>
      <c r="C128" s="57">
        <v>736</v>
      </c>
      <c r="D128" s="57">
        <v>476.61950000000002</v>
      </c>
      <c r="E128" s="36">
        <v>68.355800000000002</v>
      </c>
      <c r="F128" s="36">
        <v>374.00009999999997</v>
      </c>
      <c r="G128" s="36">
        <v>13.333299999999999</v>
      </c>
      <c r="H128" s="36">
        <v>20.930199999999999</v>
      </c>
      <c r="I128" s="57">
        <v>441</v>
      </c>
      <c r="J128" s="36">
        <v>52</v>
      </c>
      <c r="K128" s="37">
        <v>15</v>
      </c>
      <c r="L128" s="55">
        <f t="shared" si="2"/>
        <v>374</v>
      </c>
      <c r="M128" s="58">
        <v>381</v>
      </c>
      <c r="N128" s="37">
        <v>43</v>
      </c>
      <c r="O128" s="37">
        <v>12</v>
      </c>
      <c r="P128" s="55">
        <f t="shared" si="3"/>
        <v>326</v>
      </c>
      <c r="Q128" s="5"/>
      <c r="R128" s="5"/>
      <c r="S128" s="5"/>
      <c r="T128" s="5"/>
      <c r="U128" s="5"/>
      <c r="V128" s="5"/>
      <c r="W128" s="5"/>
      <c r="X128" s="5"/>
      <c r="Y128" s="5"/>
    </row>
    <row r="129" spans="1:25" x14ac:dyDescent="0.2">
      <c r="A129" s="56"/>
      <c r="B129" s="80">
        <v>124</v>
      </c>
      <c r="C129" s="81">
        <v>292</v>
      </c>
      <c r="D129" s="81">
        <v>214.09119999999999</v>
      </c>
      <c r="E129" s="80">
        <v>34.690600000000003</v>
      </c>
      <c r="F129" s="80">
        <v>166.53280000000001</v>
      </c>
      <c r="G129" s="80">
        <v>2.69231</v>
      </c>
      <c r="H129" s="80">
        <v>10.1754</v>
      </c>
      <c r="I129" s="81">
        <v>178</v>
      </c>
      <c r="J129" s="80">
        <v>22</v>
      </c>
      <c r="K129" s="82">
        <v>5</v>
      </c>
      <c r="L129" s="55">
        <f t="shared" si="2"/>
        <v>151</v>
      </c>
      <c r="M129" s="84">
        <v>155</v>
      </c>
      <c r="N129" s="82">
        <v>21</v>
      </c>
      <c r="O129" s="82">
        <v>5</v>
      </c>
      <c r="P129" s="55">
        <f t="shared" si="3"/>
        <v>129</v>
      </c>
      <c r="Q129" s="5"/>
      <c r="R129" s="5"/>
      <c r="S129" s="5"/>
      <c r="T129" s="5"/>
      <c r="U129" s="5"/>
      <c r="V129" s="5"/>
      <c r="W129" s="5"/>
      <c r="X129" s="5"/>
      <c r="Y129" s="5"/>
    </row>
    <row r="130" spans="1:25" x14ac:dyDescent="0.2">
      <c r="A130" s="61"/>
      <c r="B130" s="60"/>
      <c r="C130" s="60"/>
      <c r="D130" s="60"/>
      <c r="E130" s="60"/>
      <c r="F130" s="60"/>
      <c r="G130" s="60"/>
      <c r="H130" s="60"/>
      <c r="I130" s="61"/>
      <c r="J130" s="60"/>
      <c r="K130" s="60"/>
      <c r="L130" s="62"/>
      <c r="M130" s="61"/>
      <c r="N130" s="60"/>
      <c r="O130" s="60"/>
      <c r="P130" s="62"/>
      <c r="Q130" s="5"/>
      <c r="R130" s="5"/>
      <c r="S130" s="5"/>
      <c r="T130" s="5"/>
      <c r="U130" s="5"/>
      <c r="V130" s="5"/>
      <c r="W130" s="5"/>
      <c r="X130" s="5"/>
      <c r="Y130" s="5"/>
    </row>
    <row r="131" spans="1:25" s="86" customFormat="1" x14ac:dyDescent="0.2">
      <c r="A131" s="84"/>
      <c r="B131" s="82" t="s">
        <v>1</v>
      </c>
      <c r="C131" s="82">
        <f t="shared" ref="C131:P131" si="4">SUM(C6:C130)</f>
        <v>112137</v>
      </c>
      <c r="D131" s="82">
        <f t="shared" si="4"/>
        <v>74952.817199999976</v>
      </c>
      <c r="E131" s="82">
        <f t="shared" si="4"/>
        <v>17121.298429999999</v>
      </c>
      <c r="F131" s="82">
        <f t="shared" si="4"/>
        <v>46941.586560000003</v>
      </c>
      <c r="G131" s="82">
        <f t="shared" si="4"/>
        <v>1865.7828516</v>
      </c>
      <c r="H131" s="82">
        <f t="shared" si="4"/>
        <v>8222.3598199999997</v>
      </c>
      <c r="I131" s="84">
        <f t="shared" si="4"/>
        <v>62597</v>
      </c>
      <c r="J131" s="82">
        <f t="shared" si="4"/>
        <v>13020</v>
      </c>
      <c r="K131" s="82">
        <f t="shared" si="4"/>
        <v>3580</v>
      </c>
      <c r="L131" s="83">
        <f t="shared" si="4"/>
        <v>45997</v>
      </c>
      <c r="M131" s="84">
        <f t="shared" si="4"/>
        <v>53734</v>
      </c>
      <c r="N131" s="82">
        <f t="shared" si="4"/>
        <v>10241</v>
      </c>
      <c r="O131" s="82">
        <f t="shared" si="4"/>
        <v>3067</v>
      </c>
      <c r="P131" s="83">
        <f t="shared" si="4"/>
        <v>40426</v>
      </c>
    </row>
  </sheetData>
  <sheetProtection sheet="1" selectLockedCells="1"/>
  <protectedRanges>
    <protectedRange sqref="A6:A129" name="Range1"/>
  </protectedRanges>
  <mergeCells count="4">
    <mergeCell ref="D4:H4"/>
    <mergeCell ref="M4:P4"/>
    <mergeCell ref="I4:L4"/>
    <mergeCell ref="A1:R1"/>
  </mergeCells>
  <phoneticPr fontId="2" type="noConversion"/>
  <printOptions gridLines="1"/>
  <pageMargins left="0.5" right="0.5" top="0.8" bottom="0.5" header="0.5" footer="0.5"/>
  <pageSetup scale="89" fitToHeight="2" orientation="landscape" r:id="rId1"/>
  <headerFooter alignWithMargins="0">
    <oddHeader>&amp;L&amp;"Garamond,Bold"&amp;16NDC&amp;C&amp;"Garamond,Bold"&amp;14Population Unit Data&amp;R&amp;"Garamond,Regular"Page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0"/>
  <sheetViews>
    <sheetView zoomScaleNormal="100" workbookViewId="0">
      <selection activeCell="A25" sqref="A25:AB30"/>
    </sheetView>
  </sheetViews>
  <sheetFormatPr defaultColWidth="9.140625" defaultRowHeight="12.75" x14ac:dyDescent="0.2"/>
  <cols>
    <col min="1" max="1" width="11.5703125" style="43" customWidth="1"/>
    <col min="2" max="2" width="13.7109375" style="43" customWidth="1"/>
    <col min="3" max="4" width="6.28515625" style="43" bestFit="1" customWidth="1"/>
    <col min="5" max="8" width="6.28515625" style="43" customWidth="1"/>
    <col min="9" max="9" width="13.5703125" style="43" bestFit="1" customWidth="1"/>
    <col min="10" max="10" width="9.85546875" style="43" bestFit="1" customWidth="1"/>
    <col min="11" max="11" width="8.85546875" style="43" customWidth="1"/>
    <col min="12" max="12" width="10.140625" style="43" bestFit="1" customWidth="1"/>
    <col min="13" max="13" width="8" style="43" bestFit="1" customWidth="1"/>
    <col min="14" max="14" width="10.140625" style="43" bestFit="1" customWidth="1"/>
    <col min="15" max="15" width="8" style="43" bestFit="1" customWidth="1"/>
    <col min="16" max="16" width="8" style="43" customWidth="1"/>
    <col min="17" max="17" width="10.140625" style="43" bestFit="1" customWidth="1"/>
    <col min="18" max="18" width="8" style="43" customWidth="1"/>
    <col min="19" max="19" width="9.85546875" style="43" bestFit="1" customWidth="1"/>
    <col min="20" max="20" width="8" style="43" customWidth="1"/>
    <col min="21" max="21" width="8" style="43" bestFit="1" customWidth="1"/>
    <col min="22" max="22" width="8" style="43" customWidth="1"/>
    <col min="23" max="23" width="13.140625" style="43" customWidth="1"/>
    <col min="24" max="25" width="8" style="43" bestFit="1" customWidth="1"/>
    <col min="26" max="26" width="8" style="43" customWidth="1"/>
    <col min="27" max="27" width="10.140625" style="43" bestFit="1" customWidth="1"/>
    <col min="28" max="28" width="6.42578125" style="43" bestFit="1" customWidth="1"/>
    <col min="29" max="29" width="9.140625" style="43" bestFit="1" customWidth="1"/>
    <col min="30" max="30" width="7.42578125" style="43" bestFit="1" customWidth="1"/>
    <col min="31" max="31" width="6.85546875" style="43" bestFit="1" customWidth="1"/>
    <col min="32" max="32" width="5.42578125" style="43" bestFit="1" customWidth="1"/>
    <col min="33" max="16384" width="9.140625" style="43"/>
  </cols>
  <sheetData>
    <row r="1" spans="1:22" s="48" customFormat="1" ht="15" x14ac:dyDescent="0.25">
      <c r="A1" s="47" t="s">
        <v>40</v>
      </c>
      <c r="B1" s="111"/>
      <c r="G1" s="112"/>
      <c r="H1" s="49"/>
      <c r="K1" s="112" t="s">
        <v>41</v>
      </c>
      <c r="L1" s="49">
        <f>J8/H7</f>
        <v>18689.5</v>
      </c>
    </row>
    <row r="2" spans="1:22" s="48" customFormat="1" ht="15" x14ac:dyDescent="0.25">
      <c r="A2" s="47" t="s">
        <v>60</v>
      </c>
      <c r="B2" s="47"/>
    </row>
    <row r="3" spans="1:22" s="48" customFormat="1" ht="15" x14ac:dyDescent="0.25">
      <c r="A3" s="121" t="s">
        <v>61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22" s="48" customFormat="1" ht="15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22" s="45" customFormat="1" ht="13.5" thickBo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22" ht="13.5" thickBot="1" x14ac:dyDescent="0.25">
      <c r="C6" s="126" t="s">
        <v>42</v>
      </c>
      <c r="D6" s="127"/>
      <c r="E6" s="127"/>
      <c r="F6" s="127"/>
      <c r="G6" s="127"/>
      <c r="H6" s="127"/>
      <c r="I6" s="127"/>
      <c r="J6" s="127"/>
      <c r="K6" s="128" t="s">
        <v>43</v>
      </c>
      <c r="L6" s="129"/>
      <c r="M6" s="129"/>
      <c r="N6" s="129"/>
      <c r="O6" s="129"/>
      <c r="P6" s="129"/>
      <c r="Q6" s="129"/>
      <c r="R6" s="130"/>
      <c r="S6" s="45"/>
      <c r="T6" s="45"/>
      <c r="U6" s="45"/>
      <c r="V6" s="45"/>
    </row>
    <row r="7" spans="1:22" ht="13.5" thickBot="1" x14ac:dyDescent="0.25">
      <c r="A7" s="113" t="s">
        <v>57</v>
      </c>
      <c r="B7" s="113" t="s">
        <v>58</v>
      </c>
      <c r="C7" s="27">
        <v>1</v>
      </c>
      <c r="D7" s="28">
        <v>2</v>
      </c>
      <c r="E7" s="28">
        <v>3</v>
      </c>
      <c r="F7" s="28">
        <v>4</v>
      </c>
      <c r="G7" s="28">
        <v>5</v>
      </c>
      <c r="H7" s="65">
        <v>6</v>
      </c>
      <c r="I7" s="76" t="s">
        <v>56</v>
      </c>
      <c r="J7" s="29" t="s">
        <v>1</v>
      </c>
      <c r="K7" s="73">
        <f t="shared" ref="K7:P7" si="0">C7</f>
        <v>1</v>
      </c>
      <c r="L7" s="74">
        <f t="shared" si="0"/>
        <v>2</v>
      </c>
      <c r="M7" s="74">
        <f t="shared" si="0"/>
        <v>3</v>
      </c>
      <c r="N7" s="74">
        <f t="shared" si="0"/>
        <v>4</v>
      </c>
      <c r="O7" s="74">
        <f t="shared" si="0"/>
        <v>5</v>
      </c>
      <c r="P7" s="75">
        <f t="shared" si="0"/>
        <v>6</v>
      </c>
      <c r="Q7" s="76" t="s">
        <v>0</v>
      </c>
      <c r="R7" s="76" t="s">
        <v>1</v>
      </c>
    </row>
    <row r="8" spans="1:22" ht="12.75" customHeight="1" x14ac:dyDescent="0.2">
      <c r="A8" s="87" t="s">
        <v>3</v>
      </c>
      <c r="B8" s="30" t="s">
        <v>54</v>
      </c>
      <c r="C8" s="7">
        <f>SUMIF(Asignaciones!$A$6:$A$129,"=1",Asignaciones!$C$6:$C$129)</f>
        <v>0</v>
      </c>
      <c r="D8" s="8">
        <f>SUMIF(Asignaciones!$A$6:$A$129,"=2",Asignaciones!$C$6:$C$129)</f>
        <v>0</v>
      </c>
      <c r="E8" s="8">
        <f>SUMIF(Asignaciones!$A$6:$A$129,"=3",Asignaciones!$C$6:$C$129)</f>
        <v>0</v>
      </c>
      <c r="F8" s="8">
        <f>SUMIF(Asignaciones!$A$6:$A$129,"=4",Asignaciones!$C$6:$C$129)</f>
        <v>0</v>
      </c>
      <c r="G8" s="8">
        <f>SUMIF(Asignaciones!$A$6:$A$129,"=5",Asignaciones!$C$6:$C$129)</f>
        <v>0</v>
      </c>
      <c r="H8" s="66">
        <f>SUMIF(Asignaciones!$A$6:$A$129,"=6",Asignaciones!$C$6:$C$129)</f>
        <v>0</v>
      </c>
      <c r="I8" s="9">
        <f>J8-SUM(C8:H8)</f>
        <v>112137</v>
      </c>
      <c r="J8" s="9">
        <f>Asignaciones!C131</f>
        <v>112137</v>
      </c>
      <c r="K8" s="10"/>
      <c r="L8" s="11"/>
      <c r="M8" s="11"/>
      <c r="N8" s="11"/>
      <c r="O8" s="11"/>
      <c r="P8" s="69"/>
      <c r="Q8" s="40"/>
      <c r="R8" s="12"/>
      <c r="T8" s="6"/>
    </row>
    <row r="9" spans="1:22" ht="26.25" thickBot="1" x14ac:dyDescent="0.25">
      <c r="A9" s="88"/>
      <c r="B9" s="31" t="s">
        <v>55</v>
      </c>
      <c r="C9" s="13">
        <f t="shared" ref="C9:H9" si="1">C8-$L$1</f>
        <v>-18689.5</v>
      </c>
      <c r="D9" s="14">
        <f t="shared" si="1"/>
        <v>-18689.5</v>
      </c>
      <c r="E9" s="14">
        <f t="shared" si="1"/>
        <v>-18689.5</v>
      </c>
      <c r="F9" s="14">
        <f t="shared" si="1"/>
        <v>-18689.5</v>
      </c>
      <c r="G9" s="14">
        <f t="shared" si="1"/>
        <v>-18689.5</v>
      </c>
      <c r="H9" s="67">
        <f t="shared" si="1"/>
        <v>-18689.5</v>
      </c>
      <c r="I9" s="15"/>
      <c r="J9" s="15">
        <f>MAX(C9:G9)-MIN(C9:G9)</f>
        <v>0</v>
      </c>
      <c r="K9" s="63">
        <f t="shared" ref="K9:P9" si="2">C9/$L$1</f>
        <v>-1</v>
      </c>
      <c r="L9" s="64">
        <f t="shared" si="2"/>
        <v>-1</v>
      </c>
      <c r="M9" s="64">
        <f t="shared" si="2"/>
        <v>-1</v>
      </c>
      <c r="N9" s="64">
        <f t="shared" si="2"/>
        <v>-1</v>
      </c>
      <c r="O9" s="64">
        <f t="shared" si="2"/>
        <v>-1</v>
      </c>
      <c r="P9" s="70">
        <f t="shared" si="2"/>
        <v>-1</v>
      </c>
      <c r="Q9" s="41"/>
      <c r="R9" s="26">
        <f>J9/$L$1</f>
        <v>0</v>
      </c>
      <c r="T9" s="6"/>
    </row>
    <row r="10" spans="1:22" ht="12.75" customHeight="1" x14ac:dyDescent="0.2">
      <c r="A10" s="123" t="s">
        <v>28</v>
      </c>
      <c r="B10" s="30" t="s">
        <v>47</v>
      </c>
      <c r="C10" s="7">
        <f>SUMIF(Asignaciones!$A$6:$A$129,"=1",Asignaciones!$D$6:$D$129)</f>
        <v>0</v>
      </c>
      <c r="D10" s="8">
        <f>SUMIF(Asignaciones!$A$6:$A$129,"=2",Asignaciones!$D$6:$D$129)</f>
        <v>0</v>
      </c>
      <c r="E10" s="8">
        <f>SUMIF(Asignaciones!$A$6:$A$129,"=3",Asignaciones!$D$6:$D$129)</f>
        <v>0</v>
      </c>
      <c r="F10" s="8">
        <f>SUMIF(Asignaciones!$A$6:$A$129,"=4",Asignaciones!$D$6:$D$129)</f>
        <v>0</v>
      </c>
      <c r="G10" s="8">
        <f>SUMIF(Asignaciones!$A$6:$A$129,"=5",Asignaciones!$D$6:$D$129)</f>
        <v>0</v>
      </c>
      <c r="H10" s="66">
        <f>SUMIF(Asignaciones!$A$6:$A$129,"=6",Asignaciones!$D$6:$D$129)</f>
        <v>0</v>
      </c>
      <c r="I10" s="9">
        <f t="shared" ref="I10:I22" si="3">J10-SUM(C10:H10)</f>
        <v>74952.817199999976</v>
      </c>
      <c r="J10" s="96">
        <f>Asignaciones!D131</f>
        <v>74952.817199999976</v>
      </c>
      <c r="K10" s="10"/>
      <c r="L10" s="11"/>
      <c r="M10" s="11"/>
      <c r="N10" s="11"/>
      <c r="O10" s="11"/>
      <c r="P10" s="69"/>
      <c r="Q10" s="42"/>
      <c r="R10" s="25"/>
      <c r="T10" s="6"/>
    </row>
    <row r="11" spans="1:22" x14ac:dyDescent="0.2">
      <c r="A11" s="124"/>
      <c r="B11" s="32" t="s">
        <v>48</v>
      </c>
      <c r="C11" s="13">
        <f>SUMIF(Asignaciones!$A$6:$A$129,"=1",Asignaciones!$E$6:$E$129)</f>
        <v>0</v>
      </c>
      <c r="D11" s="14">
        <f>SUMIF(Asignaciones!$A$6:$A$129,"=2",Asignaciones!$E$6:$E$129)</f>
        <v>0</v>
      </c>
      <c r="E11" s="14">
        <f>SUMIF(Asignaciones!$A$6:$A$129,"=3",Asignaciones!$E$6:$E$129)</f>
        <v>0</v>
      </c>
      <c r="F11" s="14">
        <f>SUMIF(Asignaciones!$A$6:$A$129,"=4",Asignaciones!$E$6:$E$129)</f>
        <v>0</v>
      </c>
      <c r="G11" s="14">
        <f>SUMIF(Asignaciones!$A$6:$A$129,"=5",Asignaciones!$E$6:$E$129)</f>
        <v>0</v>
      </c>
      <c r="H11" s="67">
        <f>SUMIF(Asignaciones!$A$6:$A$129,"=6",Asignaciones!$E$6:$E$129)</f>
        <v>0</v>
      </c>
      <c r="I11" s="15">
        <f t="shared" si="3"/>
        <v>17121.298429999999</v>
      </c>
      <c r="J11" s="51">
        <f>Asignaciones!E131</f>
        <v>17121.298429999999</v>
      </c>
      <c r="K11" s="16" t="e">
        <f t="shared" ref="K11:P14" si="4">C11/C$10</f>
        <v>#DIV/0!</v>
      </c>
      <c r="L11" s="17" t="e">
        <f t="shared" si="4"/>
        <v>#DIV/0!</v>
      </c>
      <c r="M11" s="17" t="e">
        <f t="shared" si="4"/>
        <v>#DIV/0!</v>
      </c>
      <c r="N11" s="17" t="e">
        <f t="shared" si="4"/>
        <v>#DIV/0!</v>
      </c>
      <c r="O11" s="17" t="e">
        <f t="shared" si="4"/>
        <v>#DIV/0!</v>
      </c>
      <c r="P11" s="71" t="e">
        <f t="shared" si="4"/>
        <v>#DIV/0!</v>
      </c>
      <c r="Q11" s="41">
        <f>IF(I11&gt;0,I11/I$8,"")</f>
        <v>0.15268197321133969</v>
      </c>
      <c r="R11" s="18">
        <f>J11/J$10</f>
        <v>0.22842768383627887</v>
      </c>
      <c r="T11" s="6"/>
    </row>
    <row r="12" spans="1:22" x14ac:dyDescent="0.2">
      <c r="A12" s="124"/>
      <c r="B12" s="32" t="s">
        <v>49</v>
      </c>
      <c r="C12" s="13">
        <f>SUMIF(Asignaciones!$A$6:$A$129,"=1",Asignaciones!$F$6:$F$129)</f>
        <v>0</v>
      </c>
      <c r="D12" s="14">
        <f>SUMIF(Asignaciones!$A$6:$A$129,"=2",Asignaciones!$F$6:$F$129)</f>
        <v>0</v>
      </c>
      <c r="E12" s="14">
        <f>SUMIF(Asignaciones!$A$6:$A$129,"=3",Asignaciones!$F$6:$F$129)</f>
        <v>0</v>
      </c>
      <c r="F12" s="14">
        <f>SUMIF(Asignaciones!$A$6:$A$129,"=4",Asignaciones!$F$6:$F$129)</f>
        <v>0</v>
      </c>
      <c r="G12" s="14">
        <f>SUMIF(Asignaciones!$A$6:$A$129,"=5",Asignaciones!$F$6:$F$129)</f>
        <v>0</v>
      </c>
      <c r="H12" s="67">
        <f>SUMIF(Asignaciones!$A$6:$A$129,"=6",Asignaciones!$F$6:$F$129)</f>
        <v>0</v>
      </c>
      <c r="I12" s="15">
        <f t="shared" si="3"/>
        <v>46941.586560000003</v>
      </c>
      <c r="J12" s="51">
        <f>Asignaciones!F131</f>
        <v>46941.586560000003</v>
      </c>
      <c r="K12" s="16" t="e">
        <f t="shared" si="4"/>
        <v>#DIV/0!</v>
      </c>
      <c r="L12" s="17" t="e">
        <f t="shared" si="4"/>
        <v>#DIV/0!</v>
      </c>
      <c r="M12" s="17" t="e">
        <f t="shared" si="4"/>
        <v>#DIV/0!</v>
      </c>
      <c r="N12" s="17" t="e">
        <f t="shared" si="4"/>
        <v>#DIV/0!</v>
      </c>
      <c r="O12" s="17" t="e">
        <f t="shared" si="4"/>
        <v>#DIV/0!</v>
      </c>
      <c r="P12" s="71" t="e">
        <f t="shared" si="4"/>
        <v>#DIV/0!</v>
      </c>
      <c r="Q12" s="41">
        <f>IF(I12&gt;0,I12/I$8,"")</f>
        <v>0.41860925974477653</v>
      </c>
      <c r="R12" s="18">
        <f>J12/J$10</f>
        <v>0.6262818171963257</v>
      </c>
      <c r="T12" s="6"/>
    </row>
    <row r="13" spans="1:22" x14ac:dyDescent="0.2">
      <c r="A13" s="124"/>
      <c r="B13" s="32" t="s">
        <v>50</v>
      </c>
      <c r="C13" s="13">
        <f>SUMIF(Asignaciones!$A$6:$A$129,"=1",Asignaciones!$G$6:$G$129)</f>
        <v>0</v>
      </c>
      <c r="D13" s="14">
        <f>SUMIF(Asignaciones!$A$6:$A$129,"=2",Asignaciones!$G$6:$G$129)</f>
        <v>0</v>
      </c>
      <c r="E13" s="14">
        <f>SUMIF(Asignaciones!$A$6:$A$129,"=3",Asignaciones!$G$6:$G$129)</f>
        <v>0</v>
      </c>
      <c r="F13" s="14">
        <f>SUMIF(Asignaciones!$A$6:$A$129,"=4",Asignaciones!$G$6:$G$129)</f>
        <v>0</v>
      </c>
      <c r="G13" s="14">
        <f>SUMIF(Asignaciones!$A$6:$A$129,"=5",Asignaciones!$G$6:$G$129)</f>
        <v>0</v>
      </c>
      <c r="H13" s="67">
        <f>SUMIF(Asignaciones!$A$6:$A$129,"=6",Asignaciones!$G$6:$G$129)</f>
        <v>0</v>
      </c>
      <c r="I13" s="15">
        <f t="shared" si="3"/>
        <v>1865.7828516</v>
      </c>
      <c r="J13" s="51">
        <f>Asignaciones!G131</f>
        <v>1865.7828516</v>
      </c>
      <c r="K13" s="16" t="e">
        <f t="shared" si="4"/>
        <v>#DIV/0!</v>
      </c>
      <c r="L13" s="17" t="e">
        <f t="shared" si="4"/>
        <v>#DIV/0!</v>
      </c>
      <c r="M13" s="17" t="e">
        <f t="shared" si="4"/>
        <v>#DIV/0!</v>
      </c>
      <c r="N13" s="17" t="e">
        <f t="shared" si="4"/>
        <v>#DIV/0!</v>
      </c>
      <c r="O13" s="17" t="e">
        <f t="shared" si="4"/>
        <v>#DIV/0!</v>
      </c>
      <c r="P13" s="71" t="e">
        <f t="shared" si="4"/>
        <v>#DIV/0!</v>
      </c>
      <c r="Q13" s="41">
        <f>IF(I13&gt;0,I13/I$8,"")</f>
        <v>1.6638423103881857E-2</v>
      </c>
      <c r="R13" s="18">
        <f>J13/J$10</f>
        <v>2.4892764825923053E-2</v>
      </c>
      <c r="T13" s="6"/>
    </row>
    <row r="14" spans="1:22" ht="13.5" thickBot="1" x14ac:dyDescent="0.25">
      <c r="A14" s="124"/>
      <c r="B14" s="97" t="s">
        <v>34</v>
      </c>
      <c r="C14" s="19">
        <f>SUMIF(Asignaciones!$A$6:$A$129,"=1",Asignaciones!$H$6:$H$129)</f>
        <v>0</v>
      </c>
      <c r="D14" s="20">
        <f>SUMIF(Asignaciones!$A$6:$A$129,"=2",Asignaciones!$H$6:$H$129)</f>
        <v>0</v>
      </c>
      <c r="E14" s="20">
        <f>SUMIF(Asignaciones!$A$6:$A$129,"=3",Asignaciones!$H$6:$H$129)</f>
        <v>0</v>
      </c>
      <c r="F14" s="20">
        <f>SUMIF(Asignaciones!$A$6:$A$129,"=4",Asignaciones!$H$6:$H$129)</f>
        <v>0</v>
      </c>
      <c r="G14" s="20">
        <f>SUMIF(Asignaciones!$A$6:$A$129,"=5",Asignaciones!$H$6:$H$129)</f>
        <v>0</v>
      </c>
      <c r="H14" s="68">
        <f>SUMIF(Asignaciones!$A$6:$A$129,"=6",Asignaciones!$H$6:$H$129)</f>
        <v>0</v>
      </c>
      <c r="I14" s="21">
        <f t="shared" si="3"/>
        <v>8222.3598199999997</v>
      </c>
      <c r="J14" s="52">
        <f>Asignaciones!H131</f>
        <v>8222.3598199999997</v>
      </c>
      <c r="K14" s="22" t="e">
        <f t="shared" si="4"/>
        <v>#DIV/0!</v>
      </c>
      <c r="L14" s="23" t="e">
        <f t="shared" si="4"/>
        <v>#DIV/0!</v>
      </c>
      <c r="M14" s="23" t="e">
        <f t="shared" si="4"/>
        <v>#DIV/0!</v>
      </c>
      <c r="N14" s="23" t="e">
        <f t="shared" si="4"/>
        <v>#DIV/0!</v>
      </c>
      <c r="O14" s="23" t="e">
        <f t="shared" si="4"/>
        <v>#DIV/0!</v>
      </c>
      <c r="P14" s="72" t="e">
        <f t="shared" si="4"/>
        <v>#DIV/0!</v>
      </c>
      <c r="Q14" s="34">
        <f>IF(I14&gt;0,I14/I$8,"")</f>
        <v>7.332423571167411E-2</v>
      </c>
      <c r="R14" s="24">
        <f>J14/J$10</f>
        <v>0.10970047727572277</v>
      </c>
      <c r="T14" s="6"/>
    </row>
    <row r="15" spans="1:22" ht="12.75" customHeight="1" x14ac:dyDescent="0.2">
      <c r="A15" s="123" t="s">
        <v>29</v>
      </c>
      <c r="B15" s="30" t="s">
        <v>51</v>
      </c>
      <c r="C15" s="89">
        <f>SUMIF(Asignaciones!$A$6:$A$129,"=1",Asignaciones!$I$6:$I$129)</f>
        <v>0</v>
      </c>
      <c r="D15" s="90">
        <f>SUMIF(Asignaciones!$A$6:$A$129,"=2",Asignaciones!$I$6:$I$129)</f>
        <v>0</v>
      </c>
      <c r="E15" s="90">
        <f>SUMIF(Asignaciones!$A$6:$A$129,"=3",Asignaciones!$I$6:$I$129)</f>
        <v>0</v>
      </c>
      <c r="F15" s="90">
        <f>SUMIF(Asignaciones!$A$6:$A$129,"=4",Asignaciones!$I$6:$I$129)</f>
        <v>0</v>
      </c>
      <c r="G15" s="90">
        <f>SUMIF(Asignaciones!$A$6:$A$129,"=5",Asignaciones!$I$6:$I$129)</f>
        <v>0</v>
      </c>
      <c r="H15" s="91">
        <f>SUMIF(Asignaciones!$A$6:$A$129,"=6",Asignaciones!$I$6:$I$129)</f>
        <v>0</v>
      </c>
      <c r="I15" s="92">
        <f t="shared" si="3"/>
        <v>62597</v>
      </c>
      <c r="J15" s="50">
        <f>Asignaciones!I131</f>
        <v>62597</v>
      </c>
      <c r="K15" s="93"/>
      <c r="L15" s="94"/>
      <c r="M15" s="94"/>
      <c r="N15" s="94"/>
      <c r="O15" s="94"/>
      <c r="P15" s="71"/>
      <c r="Q15" s="41"/>
      <c r="R15" s="95"/>
      <c r="T15" s="6"/>
    </row>
    <row r="16" spans="1:22" s="46" customFormat="1" x14ac:dyDescent="0.2">
      <c r="A16" s="124"/>
      <c r="B16" s="32" t="s">
        <v>7</v>
      </c>
      <c r="C16" s="13">
        <f>SUMIF(Asignaciones!$A$6:$A$129,"=1",Asignaciones!$J$6:$J$129)</f>
        <v>0</v>
      </c>
      <c r="D16" s="14">
        <f>SUMIF(Asignaciones!$A$6:$A$129,"=2",Asignaciones!$J$6:$J$129)</f>
        <v>0</v>
      </c>
      <c r="E16" s="14">
        <f>SUMIF(Asignaciones!$A$6:$A$129,"=3",Asignaciones!$J$6:$J$129)</f>
        <v>0</v>
      </c>
      <c r="F16" s="14">
        <f>SUMIF(Asignaciones!$A$6:$A$129,"=4",Asignaciones!$J$6:$J$129)</f>
        <v>0</v>
      </c>
      <c r="G16" s="14">
        <f>SUMIF(Asignaciones!$A$6:$A$129,"=5",Asignaciones!$J$6:$J$129)</f>
        <v>0</v>
      </c>
      <c r="H16" s="67">
        <f>SUMIF(Asignaciones!$A$6:$A$129,"=6",Asignaciones!$J$6:$J$129)</f>
        <v>0</v>
      </c>
      <c r="I16" s="15">
        <f t="shared" si="3"/>
        <v>13020</v>
      </c>
      <c r="J16" s="50">
        <f>Asignaciones!J131</f>
        <v>13020</v>
      </c>
      <c r="K16" s="16" t="e">
        <f t="shared" ref="K16:P18" si="5">C16/C$15</f>
        <v>#DIV/0!</v>
      </c>
      <c r="L16" s="17" t="e">
        <f t="shared" si="5"/>
        <v>#DIV/0!</v>
      </c>
      <c r="M16" s="17" t="e">
        <f t="shared" si="5"/>
        <v>#DIV/0!</v>
      </c>
      <c r="N16" s="17" t="e">
        <f t="shared" si="5"/>
        <v>#DIV/0!</v>
      </c>
      <c r="O16" s="17" t="e">
        <f t="shared" si="5"/>
        <v>#DIV/0!</v>
      </c>
      <c r="P16" s="71" t="e">
        <f t="shared" si="5"/>
        <v>#DIV/0!</v>
      </c>
      <c r="Q16" s="41">
        <f>IF(I16&gt;0,I16/I$8,"")</f>
        <v>0.11610797506621365</v>
      </c>
      <c r="R16" s="18">
        <f>J16/J$15</f>
        <v>0.2079971883636596</v>
      </c>
      <c r="T16" s="6"/>
    </row>
    <row r="17" spans="1:28" x14ac:dyDescent="0.2">
      <c r="A17" s="124"/>
      <c r="B17" s="32" t="s">
        <v>34</v>
      </c>
      <c r="C17" s="13">
        <f>SUMIF(Asignaciones!$A$6:$A$129,"=1",Asignaciones!$K$6:$K$129)</f>
        <v>0</v>
      </c>
      <c r="D17" s="14">
        <f>SUMIF(Asignaciones!$A$6:$A$129,"=2",Asignaciones!$K$6:$K$129)</f>
        <v>0</v>
      </c>
      <c r="E17" s="14">
        <f>SUMIF(Asignaciones!$A$6:$A$129,"=3",Asignaciones!$K$6:$K$129)</f>
        <v>0</v>
      </c>
      <c r="F17" s="14">
        <f>SUMIF(Asignaciones!$A$6:$A$129,"=4",Asignaciones!$K$6:$K$129)</f>
        <v>0</v>
      </c>
      <c r="G17" s="14">
        <f>SUMIF(Asignaciones!$A$6:$A$129,"=5",Asignaciones!$K$6:$K$129)</f>
        <v>0</v>
      </c>
      <c r="H17" s="67">
        <f>SUMIF(Asignaciones!$A$6:$A$129,"=6",Asignaciones!$K$6:$K$129)</f>
        <v>0</v>
      </c>
      <c r="I17" s="15">
        <f t="shared" si="3"/>
        <v>3580</v>
      </c>
      <c r="J17" s="50">
        <f>Asignaciones!K131</f>
        <v>3580</v>
      </c>
      <c r="K17" s="16" t="e">
        <f t="shared" si="5"/>
        <v>#DIV/0!</v>
      </c>
      <c r="L17" s="17" t="e">
        <f t="shared" si="5"/>
        <v>#DIV/0!</v>
      </c>
      <c r="M17" s="17" t="e">
        <f t="shared" si="5"/>
        <v>#DIV/0!</v>
      </c>
      <c r="N17" s="17" t="e">
        <f t="shared" si="5"/>
        <v>#DIV/0!</v>
      </c>
      <c r="O17" s="17" t="e">
        <f t="shared" si="5"/>
        <v>#DIV/0!</v>
      </c>
      <c r="P17" s="71" t="e">
        <f t="shared" si="5"/>
        <v>#DIV/0!</v>
      </c>
      <c r="Q17" s="41">
        <f>IF(I17&gt;0,I17/I$8,"")</f>
        <v>3.1925234311600985E-2</v>
      </c>
      <c r="R17" s="18">
        <f>J17/J$15</f>
        <v>5.7191239196766615E-2</v>
      </c>
      <c r="T17" s="6"/>
    </row>
    <row r="18" spans="1:28" ht="13.5" thickBot="1" x14ac:dyDescent="0.25">
      <c r="A18" s="125"/>
      <c r="B18" s="33" t="s">
        <v>53</v>
      </c>
      <c r="C18" s="19">
        <f>SUMIF(Asignaciones!$A$6:$A$129,"=1",Asignaciones!$L$6:$L$129)</f>
        <v>0</v>
      </c>
      <c r="D18" s="20">
        <f>SUMIF(Asignaciones!$A$6:$A$129,"=2",Asignaciones!$L$6:$L$129)</f>
        <v>0</v>
      </c>
      <c r="E18" s="20">
        <f>SUMIF(Asignaciones!$A$6:$A$129,"=3",Asignaciones!$L$6:$L$129)</f>
        <v>0</v>
      </c>
      <c r="F18" s="20">
        <f>SUMIF(Asignaciones!$A$6:$A$129,"=4",Asignaciones!$L$6:$L$129)</f>
        <v>0</v>
      </c>
      <c r="G18" s="20">
        <f>SUMIF(Asignaciones!$A$6:$A$129,"=5",Asignaciones!$L$6:$L$129)</f>
        <v>0</v>
      </c>
      <c r="H18" s="68">
        <f>SUMIF(Asignaciones!$A$6:$A$129,"=6",Asignaciones!$L$6:$L$129)</f>
        <v>0</v>
      </c>
      <c r="I18" s="21">
        <f t="shared" si="3"/>
        <v>45997</v>
      </c>
      <c r="J18" s="50">
        <f>Asignaciones!L131</f>
        <v>45997</v>
      </c>
      <c r="K18" s="22" t="e">
        <f t="shared" si="5"/>
        <v>#DIV/0!</v>
      </c>
      <c r="L18" s="23" t="e">
        <f t="shared" si="5"/>
        <v>#DIV/0!</v>
      </c>
      <c r="M18" s="23" t="e">
        <f t="shared" si="5"/>
        <v>#DIV/0!</v>
      </c>
      <c r="N18" s="23" t="e">
        <f t="shared" si="5"/>
        <v>#DIV/0!</v>
      </c>
      <c r="O18" s="23" t="e">
        <f t="shared" si="5"/>
        <v>#DIV/0!</v>
      </c>
      <c r="P18" s="71" t="e">
        <f t="shared" si="5"/>
        <v>#DIV/0!</v>
      </c>
      <c r="Q18" s="41">
        <f>IF(I18&gt;0,I18/I$8,"")</f>
        <v>0.41018575492477949</v>
      </c>
      <c r="R18" s="24">
        <f>J18/J$15</f>
        <v>0.73481157243957373</v>
      </c>
      <c r="T18" s="6"/>
    </row>
    <row r="19" spans="1:28" ht="12.75" customHeight="1" x14ac:dyDescent="0.2">
      <c r="A19" s="123" t="s">
        <v>46</v>
      </c>
      <c r="B19" s="30" t="s">
        <v>52</v>
      </c>
      <c r="C19" s="7">
        <f>SUMIF(Asignaciones!$A$6:$A$129,"=1",Asignaciones!$M$6:$M$129)</f>
        <v>0</v>
      </c>
      <c r="D19" s="8">
        <f>SUMIF(Asignaciones!$A$6:$A$129,"=2",Asignaciones!$M$6:$M$129)</f>
        <v>0</v>
      </c>
      <c r="E19" s="8">
        <f>SUMIF(Asignaciones!$A$6:$A$129,"=3",Asignaciones!$M$6:$M$129)</f>
        <v>0</v>
      </c>
      <c r="F19" s="8">
        <f>SUMIF(Asignaciones!$A$6:$A$129,"=4",Asignaciones!$M$6:$M$129)</f>
        <v>0</v>
      </c>
      <c r="G19" s="8">
        <f>SUMIF(Asignaciones!$A$6:$A$129,"=5",Asignaciones!$M$6:$M$129)</f>
        <v>0</v>
      </c>
      <c r="H19" s="66">
        <f>SUMIF(Asignaciones!$A$6:$A$129,"=6",Asignaciones!$M$6:$M$129)</f>
        <v>0</v>
      </c>
      <c r="I19" s="9">
        <f t="shared" si="3"/>
        <v>53734</v>
      </c>
      <c r="J19" s="53">
        <f>Asignaciones!M131</f>
        <v>53734</v>
      </c>
      <c r="K19" s="10"/>
      <c r="L19" s="11"/>
      <c r="M19" s="11"/>
      <c r="N19" s="11"/>
      <c r="O19" s="11"/>
      <c r="P19" s="69"/>
      <c r="Q19" s="42"/>
      <c r="R19" s="25"/>
      <c r="T19" s="6"/>
    </row>
    <row r="20" spans="1:28" x14ac:dyDescent="0.2">
      <c r="A20" s="124"/>
      <c r="B20" s="32" t="s">
        <v>7</v>
      </c>
      <c r="C20" s="13">
        <f>SUMIF(Asignaciones!$A$6:$A$129,"=1",Asignaciones!$N$6:$N$129)</f>
        <v>0</v>
      </c>
      <c r="D20" s="14">
        <f>SUMIF(Asignaciones!$A$6:$A$129,"=2",Asignaciones!$N$6:$N$129)</f>
        <v>0</v>
      </c>
      <c r="E20" s="14">
        <f>SUMIF(Asignaciones!$A$6:$A$129,"=3",Asignaciones!$N$6:$N$129)</f>
        <v>0</v>
      </c>
      <c r="F20" s="14">
        <f>SUMIF(Asignaciones!$A$6:$A$129,"=4",Asignaciones!$N$6:$N$129)</f>
        <v>0</v>
      </c>
      <c r="G20" s="14">
        <f>SUMIF(Asignaciones!$A$6:$A$129,"=5",Asignaciones!$N$6:$N$129)</f>
        <v>0</v>
      </c>
      <c r="H20" s="67">
        <f>SUMIF(Asignaciones!$A$6:$A$129,"=6",Asignaciones!$N$6:$N$129)</f>
        <v>0</v>
      </c>
      <c r="I20" s="15">
        <f t="shared" si="3"/>
        <v>10241</v>
      </c>
      <c r="J20" s="51">
        <f>Asignaciones!N131</f>
        <v>10241</v>
      </c>
      <c r="K20" s="16" t="e">
        <f t="shared" ref="K20:P22" si="6">C20/C$19</f>
        <v>#DIV/0!</v>
      </c>
      <c r="L20" s="17" t="e">
        <f t="shared" si="6"/>
        <v>#DIV/0!</v>
      </c>
      <c r="M20" s="17" t="e">
        <f t="shared" si="6"/>
        <v>#DIV/0!</v>
      </c>
      <c r="N20" s="17" t="e">
        <f t="shared" si="6"/>
        <v>#DIV/0!</v>
      </c>
      <c r="O20" s="17" t="e">
        <f t="shared" si="6"/>
        <v>#DIV/0!</v>
      </c>
      <c r="P20" s="71" t="e">
        <f t="shared" si="6"/>
        <v>#DIV/0!</v>
      </c>
      <c r="Q20" s="41">
        <f>IF(I20&gt;0,I20/I$8,"")</f>
        <v>9.1325788990252996E-2</v>
      </c>
      <c r="R20" s="18">
        <f>J20/J$19</f>
        <v>0.19058696542226522</v>
      </c>
      <c r="T20" s="6"/>
    </row>
    <row r="21" spans="1:28" x14ac:dyDescent="0.2">
      <c r="A21" s="124"/>
      <c r="B21" s="32" t="s">
        <v>34</v>
      </c>
      <c r="C21" s="13">
        <f>SUMIF(Asignaciones!$A$6:$A$129,"=1",Asignaciones!$O$6:$O$129)</f>
        <v>0</v>
      </c>
      <c r="D21" s="14">
        <f>SUMIF(Asignaciones!$A$6:$A$129,"=2",Asignaciones!$O$6:$O$129)</f>
        <v>0</v>
      </c>
      <c r="E21" s="14">
        <f>SUMIF(Asignaciones!$A$6:$A$129,"=3",Asignaciones!$O$6:$O$129)</f>
        <v>0</v>
      </c>
      <c r="F21" s="14">
        <f>SUMIF(Asignaciones!$A$6:$A$129,"=4",Asignaciones!$O$6:$O$129)</f>
        <v>0</v>
      </c>
      <c r="G21" s="14">
        <f>SUMIF(Asignaciones!$A$6:$A$129,"=5",Asignaciones!$O$6:$O$129)</f>
        <v>0</v>
      </c>
      <c r="H21" s="67">
        <f>SUMIF(Asignaciones!$A$6:$A$129,"=6",Asignaciones!$O$6:$O$129)</f>
        <v>0</v>
      </c>
      <c r="I21" s="15">
        <f t="shared" si="3"/>
        <v>3067</v>
      </c>
      <c r="J21" s="51">
        <f>Asignaciones!O131</f>
        <v>3067</v>
      </c>
      <c r="K21" s="16" t="e">
        <f t="shared" si="6"/>
        <v>#DIV/0!</v>
      </c>
      <c r="L21" s="17" t="e">
        <f t="shared" si="6"/>
        <v>#DIV/0!</v>
      </c>
      <c r="M21" s="17" t="e">
        <f t="shared" si="6"/>
        <v>#DIV/0!</v>
      </c>
      <c r="N21" s="17" t="e">
        <f t="shared" si="6"/>
        <v>#DIV/0!</v>
      </c>
      <c r="O21" s="17" t="e">
        <f t="shared" si="6"/>
        <v>#DIV/0!</v>
      </c>
      <c r="P21" s="71" t="e">
        <f t="shared" si="6"/>
        <v>#DIV/0!</v>
      </c>
      <c r="Q21" s="41">
        <f>IF(I21&gt;0,I21/I$8,"")</f>
        <v>2.7350473082033585E-2</v>
      </c>
      <c r="R21" s="18">
        <f>J21/J$19</f>
        <v>5.7077455614694607E-2</v>
      </c>
      <c r="T21" s="6"/>
    </row>
    <row r="22" spans="1:28" ht="13.5" thickBot="1" x14ac:dyDescent="0.25">
      <c r="A22" s="125"/>
      <c r="B22" s="33" t="s">
        <v>53</v>
      </c>
      <c r="C22" s="19">
        <f>SUMIF(Asignaciones!$A$6:$A$129,"=1",Asignaciones!$P$6:$P$129)</f>
        <v>0</v>
      </c>
      <c r="D22" s="20">
        <f>SUMIF(Asignaciones!$A$6:$A$129,"=2",Asignaciones!$P$6:$P$129)</f>
        <v>0</v>
      </c>
      <c r="E22" s="20">
        <f>SUMIF(Asignaciones!$A$6:$A$129,"=3",Asignaciones!$P$6:$P$129)</f>
        <v>0</v>
      </c>
      <c r="F22" s="20">
        <f>SUMIF(Asignaciones!$A$6:$A$129,"=4",Asignaciones!$P$6:$P$129)</f>
        <v>0</v>
      </c>
      <c r="G22" s="20">
        <f>SUMIF(Asignaciones!$A$6:$A$129,"=5",Asignaciones!$P$6:$P$129)</f>
        <v>0</v>
      </c>
      <c r="H22" s="68">
        <f>SUMIF(Asignaciones!$A$6:$A$129,"=6",Asignaciones!$P$6:$P$129)</f>
        <v>0</v>
      </c>
      <c r="I22" s="21">
        <f t="shared" si="3"/>
        <v>40426</v>
      </c>
      <c r="J22" s="52">
        <f>Asignaciones!P131</f>
        <v>40426</v>
      </c>
      <c r="K22" s="22" t="e">
        <f t="shared" si="6"/>
        <v>#DIV/0!</v>
      </c>
      <c r="L22" s="23" t="e">
        <f t="shared" si="6"/>
        <v>#DIV/0!</v>
      </c>
      <c r="M22" s="23" t="e">
        <f t="shared" si="6"/>
        <v>#DIV/0!</v>
      </c>
      <c r="N22" s="23" t="e">
        <f t="shared" si="6"/>
        <v>#DIV/0!</v>
      </c>
      <c r="O22" s="23" t="e">
        <f t="shared" si="6"/>
        <v>#DIV/0!</v>
      </c>
      <c r="P22" s="72" t="e">
        <f t="shared" si="6"/>
        <v>#DIV/0!</v>
      </c>
      <c r="Q22" s="34">
        <f>IF(I22&gt;0,I22/I$8,"")</f>
        <v>0.36050545315105631</v>
      </c>
      <c r="R22" s="24">
        <f>J22/J$19</f>
        <v>0.75233557896304015</v>
      </c>
      <c r="T22" s="6"/>
    </row>
    <row r="23" spans="1:28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8" ht="15.75" x14ac:dyDescent="0.25">
      <c r="A24" s="1" t="s">
        <v>45</v>
      </c>
    </row>
    <row r="25" spans="1:28" x14ac:dyDescent="0.2">
      <c r="A25" s="122" t="s">
        <v>44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</row>
    <row r="26" spans="1:28" x14ac:dyDescent="0.2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</row>
    <row r="27" spans="1:28" x14ac:dyDescent="0.2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</row>
    <row r="28" spans="1:28" x14ac:dyDescent="0.2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</row>
    <row r="29" spans="1:28" x14ac:dyDescent="0.2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</row>
    <row r="30" spans="1:28" x14ac:dyDescent="0.2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</row>
  </sheetData>
  <sheetProtection sheet="1" selectLockedCells="1"/>
  <protectedRanges>
    <protectedRange sqref="A3:B3 C6:K6 M6:R6" name="Range1"/>
  </protectedRanges>
  <mergeCells count="7">
    <mergeCell ref="A3:K4"/>
    <mergeCell ref="A25:AB30"/>
    <mergeCell ref="A15:A18"/>
    <mergeCell ref="A19:A22"/>
    <mergeCell ref="A10:A14"/>
    <mergeCell ref="C6:J6"/>
    <mergeCell ref="K6:R6"/>
  </mergeCells>
  <phoneticPr fontId="2" type="noConversion"/>
  <conditionalFormatting sqref="R9">
    <cfRule type="cellIs" dxfId="0" priority="1" stopIfTrue="1" operator="between">
      <formula>-0.1</formula>
      <formula>0.1</formula>
    </cfRule>
  </conditionalFormatting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Instrucciones</vt:lpstr>
      <vt:lpstr>Asignaciones</vt:lpstr>
      <vt:lpstr>6-district balance</vt:lpstr>
      <vt:lpstr>Pop_Units</vt:lpstr>
      <vt:lpstr>Asignaciones!Print_Area</vt:lpstr>
      <vt:lpstr>Asignaciones!Print_Titles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Justin Levitt</cp:lastModifiedBy>
  <cp:lastPrinted>2017-04-20T07:56:20Z</cp:lastPrinted>
  <dcterms:created xsi:type="dcterms:W3CDTF">2009-06-26T00:03:19Z</dcterms:created>
  <dcterms:modified xsi:type="dcterms:W3CDTF">2021-10-26T09:11:46Z</dcterms:modified>
</cp:coreProperties>
</file>