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LECTION\2021 Redistricting\Public Participation Kits\Spanish\"/>
    </mc:Choice>
  </mc:AlternateContent>
  <bookViews>
    <workbookView xWindow="0" yWindow="0" windowWidth="28800" windowHeight="12330"/>
  </bookViews>
  <sheets>
    <sheet name="instrucciones" sheetId="4" r:id="rId1"/>
    <sheet name="asignación" sheetId="1" r:id="rId2"/>
    <sheet name="resultados" sheetId="2" r:id="rId3"/>
  </sheets>
  <definedNames>
    <definedName name="Pop_Units">asignación!$B$5:$D$5</definedName>
    <definedName name="_xlnm.Print_Area" localSheetId="1">asignación!$A$4:$O$99</definedName>
    <definedName name="_xlnm.Print_Area" localSheetId="0">instrucciones!$A$1:$N$18</definedName>
    <definedName name="_xlnm.Print_Area" localSheetId="2">resultados!$A$1:$P$29</definedName>
    <definedName name="_xlnm.Print_Titles" localSheetId="1">asignación!$5:$5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21" i="2"/>
  <c r="G20" i="2"/>
  <c r="G19" i="2"/>
  <c r="G18" i="2"/>
  <c r="G17" i="2"/>
  <c r="G16" i="2"/>
  <c r="G15" i="2"/>
  <c r="G14" i="2"/>
  <c r="G13" i="2"/>
  <c r="G12" i="2"/>
  <c r="G11" i="2"/>
  <c r="G10" i="2"/>
  <c r="F21" i="2"/>
  <c r="F20" i="2"/>
  <c r="F19" i="2"/>
  <c r="F18" i="2"/>
  <c r="F17" i="2"/>
  <c r="F16" i="2"/>
  <c r="F15" i="2"/>
  <c r="F14" i="2"/>
  <c r="F13" i="2"/>
  <c r="F12" i="2"/>
  <c r="F11" i="2"/>
  <c r="F10" i="2"/>
  <c r="F8" i="2"/>
  <c r="M7" i="2"/>
  <c r="P21" i="2"/>
  <c r="P17" i="2"/>
  <c r="E21" i="2"/>
  <c r="D21" i="2"/>
  <c r="C21" i="2"/>
  <c r="E17" i="2"/>
  <c r="D17" i="2"/>
  <c r="C17" i="2"/>
  <c r="D99" i="1"/>
  <c r="E99" i="1"/>
  <c r="F99" i="1"/>
  <c r="G99" i="1"/>
  <c r="H99" i="1"/>
  <c r="I99" i="1"/>
  <c r="J99" i="1"/>
  <c r="L99" i="1"/>
  <c r="M99" i="1"/>
  <c r="N99" i="1"/>
  <c r="K99" i="1" l="1"/>
  <c r="O99" i="1"/>
  <c r="M15" i="2"/>
  <c r="M17" i="2"/>
  <c r="M20" i="2"/>
  <c r="M19" i="2"/>
  <c r="M11" i="2"/>
  <c r="M21" i="2"/>
  <c r="M16" i="2"/>
  <c r="M12" i="2"/>
  <c r="M13" i="2"/>
  <c r="K2" i="1"/>
  <c r="H17" i="2"/>
  <c r="H21" i="2"/>
  <c r="E20" i="2"/>
  <c r="D20" i="2"/>
  <c r="C20" i="2"/>
  <c r="E19" i="2"/>
  <c r="D19" i="2"/>
  <c r="C19" i="2"/>
  <c r="N21" i="2"/>
  <c r="E18" i="2"/>
  <c r="L21" i="2" s="1"/>
  <c r="D18" i="2"/>
  <c r="K21" i="2" s="1"/>
  <c r="C18" i="2"/>
  <c r="J21" i="2" s="1"/>
  <c r="E16" i="2"/>
  <c r="D16" i="2"/>
  <c r="C16" i="2"/>
  <c r="E15" i="2"/>
  <c r="D15" i="2"/>
  <c r="C15" i="2"/>
  <c r="E14" i="2"/>
  <c r="D14" i="2"/>
  <c r="C14" i="2"/>
  <c r="J17" i="2" s="1"/>
  <c r="E13" i="2"/>
  <c r="D13" i="2"/>
  <c r="C13" i="2"/>
  <c r="E12" i="2"/>
  <c r="D12" i="2"/>
  <c r="C12" i="2"/>
  <c r="E11" i="2"/>
  <c r="D11" i="2"/>
  <c r="C11" i="2"/>
  <c r="E10" i="2"/>
  <c r="D10" i="2"/>
  <c r="C10" i="2"/>
  <c r="N2" i="1"/>
  <c r="E8" i="2"/>
  <c r="D8" i="2"/>
  <c r="C8" i="2"/>
  <c r="C99" i="1"/>
  <c r="I8" i="2" s="1"/>
  <c r="H1" i="2" s="1"/>
  <c r="F9" i="2" s="1"/>
  <c r="M9" i="2" l="1"/>
  <c r="L2" i="1"/>
  <c r="K17" i="2"/>
  <c r="N17" i="2"/>
  <c r="L17" i="2"/>
  <c r="H14" i="2"/>
  <c r="O17" i="2" s="1"/>
  <c r="H19" i="2"/>
  <c r="H13" i="2"/>
  <c r="H10" i="2"/>
  <c r="H12" i="2"/>
  <c r="H15" i="2"/>
  <c r="H8" i="2"/>
  <c r="H11" i="2"/>
  <c r="H16" i="2"/>
  <c r="H18" i="2"/>
  <c r="O21" i="2" s="1"/>
  <c r="H20" i="2"/>
  <c r="O15" i="2" l="1"/>
  <c r="O20" i="2"/>
  <c r="O19" i="2"/>
  <c r="O13" i="2"/>
  <c r="O16" i="2"/>
  <c r="O12" i="2"/>
  <c r="O11" i="2"/>
  <c r="L7" i="2"/>
  <c r="N7" i="2"/>
  <c r="H2" i="1" l="1"/>
  <c r="L12" i="2"/>
  <c r="L13" i="2"/>
  <c r="L11" i="2"/>
  <c r="N13" i="2"/>
  <c r="N11" i="2"/>
  <c r="L15" i="2"/>
  <c r="L16" i="2"/>
  <c r="L20" i="2"/>
  <c r="N16" i="2"/>
  <c r="N15" i="2"/>
  <c r="N19" i="2"/>
  <c r="N12" i="2"/>
  <c r="N20" i="2"/>
  <c r="L19" i="2"/>
  <c r="E9" i="2" l="1"/>
  <c r="G9" i="2"/>
  <c r="O2" i="1" s="1"/>
  <c r="K7" i="2"/>
  <c r="J7" i="2"/>
  <c r="N9" i="2" l="1"/>
  <c r="L9" i="2"/>
  <c r="I2" i="1"/>
  <c r="P20" i="2" l="1"/>
  <c r="P19" i="2"/>
  <c r="P13" i="2"/>
  <c r="P12" i="2"/>
  <c r="P11" i="2"/>
  <c r="P15" i="2" l="1"/>
  <c r="P16" i="2"/>
  <c r="K12" i="2"/>
  <c r="J15" i="2"/>
  <c r="K15" i="2"/>
  <c r="J11" i="2"/>
  <c r="J13" i="2"/>
  <c r="J12" i="2"/>
  <c r="J20" i="2"/>
  <c r="J19" i="2"/>
  <c r="K13" i="2"/>
  <c r="J16" i="2"/>
  <c r="B2" i="1"/>
  <c r="E2" i="1"/>
  <c r="K16" i="2"/>
  <c r="K20" i="2"/>
  <c r="K19" i="2"/>
  <c r="K11" i="2"/>
  <c r="C9" i="2" l="1"/>
  <c r="D9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<sst xmlns="http://schemas.openxmlformats.org/spreadsheetml/2006/main" count="73" uniqueCount="51">
  <si>
    <t>Total</t>
  </si>
  <si>
    <t>Hisp</t>
  </si>
  <si>
    <t>Latino</t>
  </si>
  <si>
    <t>D2:</t>
  </si>
  <si>
    <t>D1:</t>
  </si>
  <si>
    <t>D3:</t>
  </si>
  <si>
    <t>D4: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</si>
  <si>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</si>
  <si>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</si>
  <si>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</si>
  <si>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</si>
  <si>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</si>
  <si>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</si>
  <si>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</si>
  <si>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</si>
  <si>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</si>
  <si>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</si>
  <si>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Al entregar:</t>
  </si>
  <si>
    <t>amarillos.</t>
  </si>
  <si>
    <t>Referencia: Población total &amp; deviación de la ideal por distrito</t>
  </si>
  <si>
    <t>Distrito</t>
  </si>
  <si>
    <t>Unid</t>
  </si>
  <si>
    <t>Población total</t>
  </si>
  <si>
    <t>Población Ciudadana en Edad Electoral (PCEE)</t>
  </si>
  <si>
    <t>Pob</t>
  </si>
  <si>
    <t>Blanco</t>
  </si>
  <si>
    <t>Asiático</t>
  </si>
  <si>
    <t>Totales por distrito</t>
  </si>
  <si>
    <t>Población ideal:</t>
  </si>
  <si>
    <t>Entre su nombre aquí</t>
  </si>
  <si>
    <t>Este mapa tiene razón porque…</t>
  </si>
  <si>
    <t>Comentarios sobre esta opción</t>
  </si>
  <si>
    <t>Contados</t>
  </si>
  <si>
    <t>Porcentajes</t>
  </si>
  <si>
    <t>Sin designación</t>
  </si>
  <si>
    <t>Grupo</t>
  </si>
  <si>
    <t>Categoria</t>
  </si>
  <si>
    <t>Pob. Tot.</t>
  </si>
  <si>
    <t>Deviación en personas</t>
  </si>
  <si>
    <t>Latinos</t>
  </si>
  <si>
    <t>Blancos</t>
  </si>
  <si>
    <t>PCEE Total</t>
  </si>
  <si>
    <t xml:space="preserve">2) En las hojas de designación, apunta el numero del distrito en cual quiera poner la Unidad. </t>
  </si>
  <si>
    <t>Otro</t>
  </si>
  <si>
    <t>(1-5)</t>
  </si>
  <si>
    <t>Población</t>
  </si>
  <si>
    <t>D5:</t>
  </si>
  <si>
    <t>Mapa de Participación Pública de Buena Park 2021</t>
  </si>
  <si>
    <t>Cuando termine, envíe por e-mail su lista de designaciones a redistrictBP@buenapark.com.</t>
  </si>
  <si>
    <t>PCEVotantes Registrados (2020)</t>
  </si>
  <si>
    <t>Votantes Activos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</si>
</sst>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sz val="11"/>
      <name val="Garamond"/>
      <family val="1"/>
    </font>
    <font>
      <sz val="8"/>
      <name val="Garamond"/>
      <family val="1"/>
    </font>
    <font>
      <b/>
      <sz val="16"/>
      <name val="Garamond"/>
      <family val="1"/>
    </font>
    <font>
      <sz val="16"/>
      <name val="Garamond"/>
      <family val="1"/>
    </font>
    <font>
      <b/>
      <sz val="18"/>
      <name val="Garamond"/>
      <family val="1"/>
    </font>
    <font>
      <sz val="18"/>
      <name val="Garamond"/>
      <family val="1"/>
    </font>
    <font>
      <sz val="16"/>
      <color theme="1"/>
      <name val="Garamond"/>
      <family val="1"/>
    </font>
    <font>
      <b/>
      <i/>
      <sz val="16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17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3" fontId="4" fillId="0" borderId="23" xfId="1" quotePrefix="1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center" wrapText="1"/>
    </xf>
    <xf numFmtId="3" fontId="4" fillId="0" borderId="24" xfId="1" quotePrefix="1" applyNumberFormat="1" applyFont="1" applyBorder="1" applyAlignment="1">
      <alignment horizontal="center" vertical="top" wrapText="1"/>
    </xf>
    <xf numFmtId="3" fontId="4" fillId="0" borderId="24" xfId="1" quotePrefix="1" applyNumberFormat="1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25" xfId="1" quotePrefix="1" applyNumberFormat="1" applyFont="1" applyBorder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39" xfId="0" applyNumberFormat="1" applyFont="1" applyBorder="1" applyAlignment="1">
      <alignment horizontal="center" wrapText="1"/>
    </xf>
    <xf numFmtId="3" fontId="4" fillId="0" borderId="40" xfId="0" applyNumberFormat="1" applyFont="1" applyBorder="1" applyAlignment="1">
      <alignment horizontal="center" wrapText="1"/>
    </xf>
    <xf numFmtId="3" fontId="4" fillId="2" borderId="41" xfId="0" applyNumberFormat="1" applyFont="1" applyFill="1" applyBorder="1" applyAlignment="1" applyProtection="1">
      <alignment horizontal="center"/>
      <protection locked="0"/>
    </xf>
    <xf numFmtId="3" fontId="4" fillId="0" borderId="0" xfId="1" quotePrefix="1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2" borderId="42" xfId="0" applyNumberFormat="1" applyFont="1" applyFill="1" applyBorder="1" applyAlignment="1" applyProtection="1">
      <alignment horizontal="center"/>
      <protection locked="0"/>
    </xf>
    <xf numFmtId="3" fontId="4" fillId="2" borderId="43" xfId="0" applyNumberFormat="1" applyFont="1" applyFill="1" applyBorder="1" applyAlignment="1" applyProtection="1">
      <alignment horizontal="center"/>
      <protection locked="0"/>
    </xf>
    <xf numFmtId="3" fontId="4" fillId="0" borderId="29" xfId="1" quotePrefix="1" applyNumberFormat="1" applyFont="1" applyBorder="1" applyAlignment="1">
      <alignment horizontal="center"/>
    </xf>
    <xf numFmtId="3" fontId="4" fillId="0" borderId="45" xfId="1" quotePrefix="1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3" fontId="4" fillId="0" borderId="46" xfId="0" applyNumberFormat="1" applyFont="1" applyBorder="1" applyAlignment="1">
      <alignment horizontal="center"/>
    </xf>
    <xf numFmtId="0" fontId="4" fillId="0" borderId="47" xfId="0" applyFont="1" applyBorder="1" applyAlignment="1"/>
    <xf numFmtId="3" fontId="4" fillId="0" borderId="48" xfId="1" applyNumberFormat="1" applyFont="1" applyBorder="1" applyAlignment="1">
      <alignment horizontal="center" wrapText="1"/>
    </xf>
    <xf numFmtId="3" fontId="4" fillId="0" borderId="21" xfId="1" quotePrefix="1" applyNumberFormat="1" applyFont="1" applyBorder="1" applyAlignment="1">
      <alignment horizontal="center"/>
    </xf>
    <xf numFmtId="3" fontId="4" fillId="0" borderId="16" xfId="1" quotePrefix="1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8" fillId="0" borderId="38" xfId="0" applyFont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 applyAlignment="1">
      <alignment horizontal="center"/>
    </xf>
    <xf numFmtId="3" fontId="3" fillId="0" borderId="0" xfId="0" applyNumberFormat="1" applyFont="1"/>
    <xf numFmtId="0" fontId="3" fillId="5" borderId="0" xfId="0" applyFont="1" applyFill="1" applyAlignment="1" applyProtection="1">
      <alignment vertical="top" wrapText="1"/>
      <protection locked="0"/>
    </xf>
    <xf numFmtId="0" fontId="9" fillId="0" borderId="0" xfId="0" applyFont="1" applyAlignment="1">
      <alignment horizontal="right"/>
    </xf>
    <xf numFmtId="164" fontId="13" fillId="0" borderId="0" xfId="1" applyNumberFormat="1" applyFont="1" applyAlignment="1">
      <alignment horizont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2" xfId="0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center" vertical="center"/>
    </xf>
    <xf numFmtId="9" fontId="10" fillId="0" borderId="2" xfId="2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10" fontId="10" fillId="0" borderId="4" xfId="2" applyNumberFormat="1" applyFont="1" applyBorder="1" applyAlignment="1">
      <alignment horizontal="center" vertical="center"/>
    </xf>
    <xf numFmtId="10" fontId="10" fillId="0" borderId="5" xfId="2" applyNumberFormat="1" applyFont="1" applyBorder="1" applyAlignment="1">
      <alignment horizontal="center" vertical="center"/>
    </xf>
    <xf numFmtId="9" fontId="10" fillId="0" borderId="21" xfId="2" applyFont="1" applyBorder="1" applyAlignment="1">
      <alignment horizontal="center" vertical="center"/>
    </xf>
    <xf numFmtId="10" fontId="10" fillId="3" borderId="6" xfId="2" applyNumberFormat="1" applyFont="1" applyFill="1" applyBorder="1" applyAlignment="1">
      <alignment horizontal="center" vertical="center"/>
    </xf>
    <xf numFmtId="9" fontId="10" fillId="0" borderId="12" xfId="2" applyFont="1" applyBorder="1" applyAlignment="1">
      <alignment horizontal="center" vertical="center"/>
    </xf>
    <xf numFmtId="9" fontId="10" fillId="0" borderId="3" xfId="2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9" fontId="10" fillId="0" borderId="4" xfId="2" applyFont="1" applyBorder="1" applyAlignment="1">
      <alignment horizontal="center" vertical="center"/>
    </xf>
    <xf numFmtId="9" fontId="10" fillId="0" borderId="5" xfId="2" applyFont="1" applyBorder="1" applyAlignment="1">
      <alignment horizontal="center" vertical="center"/>
    </xf>
    <xf numFmtId="9" fontId="10" fillId="0" borderId="6" xfId="2" applyFont="1" applyBorder="1" applyAlignment="1">
      <alignment horizontal="center" vertical="center"/>
    </xf>
    <xf numFmtId="3" fontId="10" fillId="0" borderId="29" xfId="0" quotePrefix="1" applyNumberFormat="1" applyFont="1" applyBorder="1" applyAlignment="1">
      <alignment horizontal="center"/>
    </xf>
    <xf numFmtId="9" fontId="10" fillId="0" borderId="16" xfId="2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3" fontId="10" fillId="0" borderId="32" xfId="0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9" fontId="10" fillId="0" borderId="32" xfId="2" applyFont="1" applyBorder="1" applyAlignment="1">
      <alignment horizontal="center" vertical="center"/>
    </xf>
    <xf numFmtId="9" fontId="10" fillId="0" borderId="34" xfId="2" applyFont="1" applyBorder="1" applyAlignment="1">
      <alignment horizontal="center" vertical="center"/>
    </xf>
    <xf numFmtId="9" fontId="10" fillId="0" borderId="35" xfId="2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9" fontId="10" fillId="0" borderId="7" xfId="2" applyFont="1" applyBorder="1" applyAlignment="1">
      <alignment horizontal="center" vertical="center"/>
    </xf>
    <xf numFmtId="9" fontId="10" fillId="0" borderId="8" xfId="2" applyFont="1" applyBorder="1" applyAlignment="1">
      <alignment horizontal="center" vertical="center"/>
    </xf>
    <xf numFmtId="9" fontId="10" fillId="0" borderId="9" xfId="2" applyFont="1" applyBorder="1" applyAlignment="1">
      <alignment horizontal="center" vertical="center"/>
    </xf>
    <xf numFmtId="0" fontId="10" fillId="5" borderId="0" xfId="0" applyFont="1" applyFill="1" applyAlignment="1" applyProtection="1">
      <alignment vertical="top" wrapText="1"/>
      <protection locked="0"/>
    </xf>
    <xf numFmtId="0" fontId="4" fillId="0" borderId="2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5" borderId="0" xfId="0" applyFont="1" applyFill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Normal="100" zoomScaleSheetLayoutView="100" workbookViewId="0">
      <selection activeCell="J13" sqref="J13"/>
    </sheetView>
  </sheetViews>
  <sheetFormatPr defaultColWidth="9.140625" defaultRowHeight="15.75" x14ac:dyDescent="0.25"/>
  <cols>
    <col min="1" max="4" width="9.140625" style="1"/>
    <col min="5" max="5" width="28.42578125" style="1" customWidth="1"/>
    <col min="6" max="6" width="11.7109375" style="1" customWidth="1"/>
    <col min="7" max="14" width="9.140625" style="1"/>
    <col min="15" max="15" width="23.28515625" style="1" customWidth="1"/>
    <col min="16" max="16384" width="9.140625" style="1"/>
  </cols>
  <sheetData>
    <row r="1" spans="1:11" ht="23.25" x14ac:dyDescent="0.3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3.25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3.25" x14ac:dyDescent="0.35">
      <c r="A3" s="44" t="s">
        <v>8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3.25" x14ac:dyDescent="0.35">
      <c r="A4" s="45" t="s">
        <v>9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23.25" x14ac:dyDescent="0.35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23.25" x14ac:dyDescent="0.35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23.25" x14ac:dyDescent="0.35">
      <c r="A7" s="45"/>
      <c r="B7" s="45" t="s">
        <v>11</v>
      </c>
      <c r="C7" s="45"/>
      <c r="D7" s="45"/>
      <c r="E7" s="45"/>
      <c r="F7" s="45"/>
      <c r="G7" s="45"/>
      <c r="H7" s="45"/>
      <c r="I7" s="45"/>
      <c r="J7" s="45"/>
      <c r="K7" s="45"/>
    </row>
    <row r="8" spans="1:11" ht="23.25" x14ac:dyDescent="0.35">
      <c r="A8" s="45"/>
      <c r="B8" s="45" t="s">
        <v>12</v>
      </c>
      <c r="C8" s="45"/>
      <c r="D8" s="45"/>
      <c r="E8" s="45"/>
      <c r="F8" s="45"/>
      <c r="G8" s="45"/>
      <c r="H8" s="45"/>
      <c r="I8" s="45"/>
      <c r="J8" s="45"/>
      <c r="K8" s="45"/>
    </row>
    <row r="9" spans="1:11" ht="23.25" x14ac:dyDescent="0.35">
      <c r="A9" s="45"/>
      <c r="B9" s="45" t="s">
        <v>13</v>
      </c>
      <c r="C9" s="45"/>
      <c r="D9" s="45"/>
      <c r="E9" s="45"/>
      <c r="F9" s="45"/>
      <c r="G9" s="45"/>
      <c r="H9" s="45"/>
      <c r="I9" s="45"/>
      <c r="J9" s="45"/>
      <c r="K9" s="45"/>
    </row>
    <row r="10" spans="1:11" ht="23.25" x14ac:dyDescent="0.3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23.25" x14ac:dyDescent="0.35">
      <c r="A11" s="44" t="s">
        <v>14</v>
      </c>
      <c r="B11" s="45" t="s">
        <v>15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23.25" x14ac:dyDescent="0.35">
      <c r="A12" s="45"/>
      <c r="B12" s="45" t="s">
        <v>16</v>
      </c>
      <c r="C12" s="45"/>
      <c r="D12" s="45"/>
      <c r="E12" s="45"/>
      <c r="F12" s="46" t="s">
        <v>18</v>
      </c>
      <c r="G12" s="45"/>
      <c r="H12" s="45"/>
      <c r="I12" s="45"/>
      <c r="J12" s="45"/>
      <c r="K12" s="45"/>
    </row>
    <row r="13" spans="1:11" ht="23.25" x14ac:dyDescent="0.3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23.25" x14ac:dyDescent="0.35">
      <c r="A14" s="44" t="s">
        <v>17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23.25" x14ac:dyDescent="0.35">
      <c r="A15" s="45"/>
      <c r="B15" s="45" t="s">
        <v>48</v>
      </c>
      <c r="C15" s="45"/>
      <c r="D15" s="45"/>
      <c r="E15" s="45"/>
      <c r="F15" s="45"/>
      <c r="G15" s="45"/>
      <c r="H15" s="45"/>
      <c r="I15" s="45"/>
      <c r="J15" s="45"/>
      <c r="K15" s="45"/>
    </row>
  </sheetData>
  <sheetProtection selectLockedCells="1" selectUnlockedCells="1"/>
  <phoneticPr fontId="2" type="noConversion"/>
  <pageMargins left="0.75" right="0.75" top="1" bottom="1" header="0.5" footer="0.5"/>
  <pageSetup paperSize="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J35" sqref="J35"/>
    </sheetView>
  </sheetViews>
  <sheetFormatPr defaultColWidth="6.85546875" defaultRowHeight="12" x14ac:dyDescent="0.2"/>
  <cols>
    <col min="1" max="6" width="13.140625" style="4" customWidth="1"/>
    <col min="7" max="7" width="13.140625" style="9" customWidth="1"/>
    <col min="8" max="11" width="13.140625" style="4" customWidth="1"/>
    <col min="12" max="12" width="13.140625" style="9" customWidth="1"/>
    <col min="13" max="15" width="13.140625" style="4" customWidth="1"/>
    <col min="16" max="19" width="6.28515625" style="4" customWidth="1"/>
    <col min="20" max="20" width="11" style="4" bestFit="1" customWidth="1"/>
    <col min="21" max="21" width="6.85546875" style="3"/>
    <col min="22" max="22" width="3.42578125" style="3" bestFit="1" customWidth="1"/>
    <col min="23" max="24" width="6.5703125" style="3" customWidth="1"/>
    <col min="25" max="25" width="3.5703125" style="3" customWidth="1"/>
    <col min="26" max="27" width="6.5703125" style="3" customWidth="1"/>
    <col min="28" max="28" width="3.5703125" style="3" customWidth="1"/>
    <col min="29" max="30" width="6.5703125" style="3" customWidth="1"/>
    <col min="31" max="31" width="3.5703125" style="3" customWidth="1"/>
    <col min="32" max="33" width="6.5703125" style="3" customWidth="1"/>
    <col min="34" max="16384" width="6.85546875" style="3"/>
  </cols>
  <sheetData>
    <row r="1" spans="1:20" ht="12.6" customHeight="1" thickBot="1" x14ac:dyDescent="0.25">
      <c r="A1" s="101" t="s">
        <v>19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"/>
      <c r="Q1" s="3"/>
      <c r="R1" s="3"/>
      <c r="S1" s="3"/>
      <c r="T1" s="3"/>
    </row>
    <row r="2" spans="1:20" ht="12.75" thickBot="1" x14ac:dyDescent="0.25">
      <c r="A2" s="7" t="s">
        <v>4</v>
      </c>
      <c r="B2" s="5">
        <f>resultados!$C$8</f>
        <v>0</v>
      </c>
      <c r="C2" s="5">
        <f>resultados!$C$9</f>
        <v>-16837.599999999999</v>
      </c>
      <c r="D2" s="7" t="s">
        <v>3</v>
      </c>
      <c r="E2" s="5">
        <f>resultados!$D$8</f>
        <v>0</v>
      </c>
      <c r="F2" s="5">
        <f>resultados!$D$9</f>
        <v>-16837.599999999999</v>
      </c>
      <c r="G2" s="7" t="s">
        <v>5</v>
      </c>
      <c r="H2" s="5">
        <f>resultados!$E$8</f>
        <v>0</v>
      </c>
      <c r="I2" s="5">
        <f>resultados!$E$9</f>
        <v>-16837.599999999999</v>
      </c>
      <c r="J2" s="7" t="s">
        <v>6</v>
      </c>
      <c r="K2" s="5">
        <f>resultados!$F$8</f>
        <v>0</v>
      </c>
      <c r="L2" s="6">
        <f>resultados!$F$9</f>
        <v>-16837.599999999999</v>
      </c>
      <c r="M2" s="7" t="s">
        <v>46</v>
      </c>
      <c r="N2" s="5">
        <f>resultados!G8</f>
        <v>0</v>
      </c>
      <c r="O2" s="6">
        <f>resultados!G9</f>
        <v>-16837.599999999999</v>
      </c>
      <c r="P2" s="3"/>
      <c r="Q2" s="3"/>
      <c r="R2" s="3"/>
      <c r="S2" s="3"/>
      <c r="T2" s="3"/>
    </row>
    <row r="3" spans="1:20" ht="12.75" thickBot="1" x14ac:dyDescent="0.25">
      <c r="G3" s="4"/>
      <c r="L3" s="4"/>
    </row>
    <row r="4" spans="1:20" ht="13.5" customHeight="1" thickBot="1" x14ac:dyDescent="0.25">
      <c r="A4" s="19" t="s">
        <v>20</v>
      </c>
      <c r="B4" s="20" t="s">
        <v>21</v>
      </c>
      <c r="C4" s="34" t="s">
        <v>45</v>
      </c>
      <c r="D4" s="41" t="s">
        <v>23</v>
      </c>
      <c r="E4" s="41"/>
      <c r="F4" s="41"/>
      <c r="G4" s="41"/>
      <c r="H4" s="98" t="s">
        <v>49</v>
      </c>
      <c r="I4" s="99"/>
      <c r="J4" s="99"/>
      <c r="K4" s="100"/>
      <c r="L4" s="98" t="s">
        <v>50</v>
      </c>
      <c r="M4" s="99"/>
      <c r="N4" s="99"/>
      <c r="O4" s="100"/>
      <c r="P4" s="3"/>
      <c r="Q4" s="3"/>
      <c r="R4" s="3"/>
      <c r="S4" s="3"/>
      <c r="T4" s="3"/>
    </row>
    <row r="5" spans="1:20" s="2" customFormat="1" ht="12" customHeight="1" x14ac:dyDescent="0.2">
      <c r="A5" s="21" t="s">
        <v>44</v>
      </c>
      <c r="B5" s="15" t="s">
        <v>24</v>
      </c>
      <c r="C5" s="35" t="s">
        <v>0</v>
      </c>
      <c r="D5" s="16" t="s">
        <v>0</v>
      </c>
      <c r="E5" s="16" t="s">
        <v>1</v>
      </c>
      <c r="F5" s="16" t="s">
        <v>25</v>
      </c>
      <c r="G5" s="18" t="s">
        <v>26</v>
      </c>
      <c r="H5" s="16" t="s">
        <v>0</v>
      </c>
      <c r="I5" s="16" t="s">
        <v>2</v>
      </c>
      <c r="J5" s="17" t="s">
        <v>26</v>
      </c>
      <c r="K5" s="17" t="s">
        <v>43</v>
      </c>
      <c r="L5" s="14" t="s">
        <v>0</v>
      </c>
      <c r="M5" s="17" t="s">
        <v>2</v>
      </c>
      <c r="N5" s="17" t="s">
        <v>26</v>
      </c>
      <c r="O5" s="22" t="s">
        <v>43</v>
      </c>
    </row>
    <row r="6" spans="1:20" x14ac:dyDescent="0.2">
      <c r="A6" s="23"/>
      <c r="B6" s="24">
        <v>1</v>
      </c>
      <c r="C6" s="36">
        <v>450</v>
      </c>
      <c r="D6" s="24">
        <v>151.913342</v>
      </c>
      <c r="E6" s="24">
        <v>1.655629</v>
      </c>
      <c r="F6" s="24">
        <v>55.741635000000002</v>
      </c>
      <c r="G6" s="12">
        <v>94.516075999999998</v>
      </c>
      <c r="H6" s="24">
        <v>333</v>
      </c>
      <c r="I6" s="24">
        <v>38</v>
      </c>
      <c r="J6" s="25">
        <v>158</v>
      </c>
      <c r="K6" s="25">
        <v>137</v>
      </c>
      <c r="L6" s="13">
        <v>269</v>
      </c>
      <c r="M6" s="25">
        <v>32</v>
      </c>
      <c r="N6" s="25">
        <v>125</v>
      </c>
      <c r="O6" s="26">
        <v>112</v>
      </c>
      <c r="P6" s="3"/>
      <c r="Q6" s="3"/>
      <c r="R6" s="3"/>
      <c r="S6" s="3"/>
      <c r="T6" s="3"/>
    </row>
    <row r="7" spans="1:20" x14ac:dyDescent="0.2">
      <c r="A7" s="27"/>
      <c r="B7" s="24">
        <v>2</v>
      </c>
      <c r="C7" s="36">
        <v>997</v>
      </c>
      <c r="D7" s="24">
        <v>412.78175599999997</v>
      </c>
      <c r="E7" s="24">
        <v>48.344369999999998</v>
      </c>
      <c r="F7" s="24">
        <v>234.11487399999999</v>
      </c>
      <c r="G7" s="12">
        <v>130.32251199999999</v>
      </c>
      <c r="H7" s="24">
        <v>676</v>
      </c>
      <c r="I7" s="24">
        <v>133</v>
      </c>
      <c r="J7" s="25">
        <v>193</v>
      </c>
      <c r="K7" s="25">
        <v>350</v>
      </c>
      <c r="L7" s="13">
        <v>586</v>
      </c>
      <c r="M7" s="25">
        <v>111</v>
      </c>
      <c r="N7" s="25">
        <v>167</v>
      </c>
      <c r="O7" s="26">
        <v>308</v>
      </c>
      <c r="P7" s="3"/>
      <c r="Q7" s="3"/>
      <c r="R7" s="3"/>
      <c r="S7" s="3"/>
      <c r="T7" s="3"/>
    </row>
    <row r="8" spans="1:20" x14ac:dyDescent="0.2">
      <c r="A8" s="27"/>
      <c r="B8" s="24">
        <v>3</v>
      </c>
      <c r="C8" s="36">
        <v>1211</v>
      </c>
      <c r="D8" s="24">
        <v>661.94416699999999</v>
      </c>
      <c r="E8" s="24">
        <v>102.123571</v>
      </c>
      <c r="F8" s="24">
        <v>118.90906</v>
      </c>
      <c r="G8" s="12">
        <v>421.27518700000002</v>
      </c>
      <c r="H8" s="24">
        <v>781</v>
      </c>
      <c r="I8" s="24">
        <v>147</v>
      </c>
      <c r="J8" s="25">
        <v>352</v>
      </c>
      <c r="K8" s="25">
        <v>282</v>
      </c>
      <c r="L8" s="13">
        <v>636</v>
      </c>
      <c r="M8" s="25">
        <v>118</v>
      </c>
      <c r="N8" s="25">
        <v>267</v>
      </c>
      <c r="O8" s="26">
        <v>251</v>
      </c>
      <c r="P8" s="3"/>
      <c r="Q8" s="3"/>
      <c r="R8" s="3"/>
      <c r="S8" s="3"/>
      <c r="T8" s="3"/>
    </row>
    <row r="9" spans="1:20" x14ac:dyDescent="0.2">
      <c r="A9" s="27"/>
      <c r="B9" s="24">
        <v>4</v>
      </c>
      <c r="C9" s="36">
        <v>1837</v>
      </c>
      <c r="D9" s="24">
        <v>1069.5803940000001</v>
      </c>
      <c r="E9" s="24">
        <v>239.76838799999999</v>
      </c>
      <c r="F9" s="24">
        <v>295.636303</v>
      </c>
      <c r="G9" s="12">
        <v>496.26658200000003</v>
      </c>
      <c r="H9" s="24">
        <v>577</v>
      </c>
      <c r="I9" s="24">
        <v>87</v>
      </c>
      <c r="J9" s="25">
        <v>248</v>
      </c>
      <c r="K9" s="25">
        <v>242</v>
      </c>
      <c r="L9" s="13">
        <v>470</v>
      </c>
      <c r="M9" s="25">
        <v>73</v>
      </c>
      <c r="N9" s="25">
        <v>185</v>
      </c>
      <c r="O9" s="26">
        <v>212</v>
      </c>
      <c r="P9" s="3"/>
      <c r="Q9" s="3"/>
      <c r="R9" s="3"/>
      <c r="S9" s="3"/>
      <c r="T9" s="3"/>
    </row>
    <row r="10" spans="1:20" x14ac:dyDescent="0.2">
      <c r="A10" s="23"/>
      <c r="B10" s="24">
        <v>5</v>
      </c>
      <c r="C10" s="36">
        <v>957</v>
      </c>
      <c r="D10" s="24">
        <v>415.000202</v>
      </c>
      <c r="E10" s="24">
        <v>74.999999000000003</v>
      </c>
      <c r="F10" s="24">
        <v>210.00010800000001</v>
      </c>
      <c r="G10" s="12">
        <v>115.00009900000001</v>
      </c>
      <c r="H10" s="24">
        <v>505</v>
      </c>
      <c r="I10" s="24">
        <v>184</v>
      </c>
      <c r="J10" s="25">
        <v>94</v>
      </c>
      <c r="K10" s="25">
        <v>227</v>
      </c>
      <c r="L10" s="13">
        <v>428</v>
      </c>
      <c r="M10" s="25">
        <v>153</v>
      </c>
      <c r="N10" s="25">
        <v>76</v>
      </c>
      <c r="O10" s="26">
        <v>199</v>
      </c>
      <c r="P10" s="3"/>
      <c r="Q10" s="3"/>
      <c r="R10" s="3"/>
      <c r="S10" s="3"/>
      <c r="T10" s="3"/>
    </row>
    <row r="11" spans="1:20" x14ac:dyDescent="0.2">
      <c r="A11" s="27"/>
      <c r="B11" s="24">
        <v>6</v>
      </c>
      <c r="C11" s="36">
        <v>677</v>
      </c>
      <c r="D11" s="24">
        <v>471.18266</v>
      </c>
      <c r="E11" s="24">
        <v>8.7332219999999996</v>
      </c>
      <c r="F11" s="24">
        <v>70.356504999999999</v>
      </c>
      <c r="G11" s="12">
        <v>392.09293700000001</v>
      </c>
      <c r="H11" s="24">
        <v>476</v>
      </c>
      <c r="I11" s="24">
        <v>74</v>
      </c>
      <c r="J11" s="25">
        <v>207</v>
      </c>
      <c r="K11" s="25">
        <v>195</v>
      </c>
      <c r="L11" s="13">
        <v>394</v>
      </c>
      <c r="M11" s="25">
        <v>58</v>
      </c>
      <c r="N11" s="25">
        <v>160</v>
      </c>
      <c r="O11" s="26">
        <v>176</v>
      </c>
      <c r="P11" s="3"/>
      <c r="Q11" s="3"/>
      <c r="R11" s="3"/>
      <c r="S11" s="3"/>
      <c r="T11" s="3"/>
    </row>
    <row r="12" spans="1:20" x14ac:dyDescent="0.2">
      <c r="A12" s="27"/>
      <c r="B12" s="24">
        <v>7</v>
      </c>
      <c r="C12" s="36">
        <v>1488</v>
      </c>
      <c r="D12" s="24">
        <v>1618.999773</v>
      </c>
      <c r="E12" s="24">
        <v>59.999999000000003</v>
      </c>
      <c r="F12" s="24">
        <v>469.99989199999999</v>
      </c>
      <c r="G12" s="12">
        <v>1033.9999049999999</v>
      </c>
      <c r="H12" s="24">
        <v>1071</v>
      </c>
      <c r="I12" s="24">
        <v>154</v>
      </c>
      <c r="J12" s="25">
        <v>359</v>
      </c>
      <c r="K12" s="25">
        <v>558</v>
      </c>
      <c r="L12" s="13">
        <v>864</v>
      </c>
      <c r="M12" s="25">
        <v>133</v>
      </c>
      <c r="N12" s="25">
        <v>268</v>
      </c>
      <c r="O12" s="26">
        <v>463</v>
      </c>
      <c r="P12" s="3"/>
      <c r="Q12" s="3"/>
      <c r="R12" s="3"/>
      <c r="S12" s="3"/>
      <c r="T12" s="3"/>
    </row>
    <row r="13" spans="1:20" x14ac:dyDescent="0.2">
      <c r="A13" s="27"/>
      <c r="B13" s="24">
        <v>8</v>
      </c>
      <c r="C13" s="36">
        <v>101</v>
      </c>
      <c r="D13" s="24">
        <v>68.619727999999995</v>
      </c>
      <c r="E13" s="24">
        <v>0.38814300000000002</v>
      </c>
      <c r="F13" s="24">
        <v>23.452168</v>
      </c>
      <c r="G13" s="12">
        <v>44.779418999999997</v>
      </c>
      <c r="H13" s="24">
        <v>70</v>
      </c>
      <c r="I13" s="24">
        <v>6</v>
      </c>
      <c r="J13" s="25">
        <v>21</v>
      </c>
      <c r="K13" s="25">
        <v>43</v>
      </c>
      <c r="L13" s="13">
        <v>57</v>
      </c>
      <c r="M13" s="25">
        <v>6</v>
      </c>
      <c r="N13" s="25">
        <v>16</v>
      </c>
      <c r="O13" s="26">
        <v>35</v>
      </c>
      <c r="P13" s="3"/>
      <c r="Q13" s="3"/>
      <c r="R13" s="3"/>
      <c r="S13" s="3"/>
      <c r="T13" s="3"/>
    </row>
    <row r="14" spans="1:20" x14ac:dyDescent="0.2">
      <c r="A14" s="23"/>
      <c r="B14" s="24">
        <v>9</v>
      </c>
      <c r="C14" s="36">
        <v>1606</v>
      </c>
      <c r="D14" s="24">
        <v>980.00007900000003</v>
      </c>
      <c r="E14" s="24">
        <v>205.00000199999999</v>
      </c>
      <c r="F14" s="24">
        <v>305.00000499999999</v>
      </c>
      <c r="G14" s="12">
        <v>320.000089</v>
      </c>
      <c r="H14" s="24">
        <v>612</v>
      </c>
      <c r="I14" s="24">
        <v>127</v>
      </c>
      <c r="J14" s="25">
        <v>174</v>
      </c>
      <c r="K14" s="25">
        <v>311</v>
      </c>
      <c r="L14" s="13">
        <v>493</v>
      </c>
      <c r="M14" s="25">
        <v>102</v>
      </c>
      <c r="N14" s="25">
        <v>121</v>
      </c>
      <c r="O14" s="26">
        <v>270</v>
      </c>
      <c r="P14" s="3"/>
      <c r="Q14" s="3"/>
      <c r="R14" s="3"/>
      <c r="S14" s="3"/>
      <c r="T14" s="3"/>
    </row>
    <row r="15" spans="1:20" x14ac:dyDescent="0.2">
      <c r="A15" s="27"/>
      <c r="B15" s="24">
        <v>10</v>
      </c>
      <c r="C15" s="36">
        <v>232</v>
      </c>
      <c r="D15" s="24">
        <v>125.411446</v>
      </c>
      <c r="E15" s="24">
        <v>15.330584</v>
      </c>
      <c r="F15" s="24">
        <v>8.16</v>
      </c>
      <c r="G15" s="12">
        <v>71.269244999999998</v>
      </c>
      <c r="H15" s="24">
        <v>124</v>
      </c>
      <c r="I15" s="24">
        <v>35</v>
      </c>
      <c r="J15" s="25">
        <v>34</v>
      </c>
      <c r="K15" s="25">
        <v>55</v>
      </c>
      <c r="L15" s="13">
        <v>97</v>
      </c>
      <c r="M15" s="25">
        <v>24</v>
      </c>
      <c r="N15" s="25">
        <v>27</v>
      </c>
      <c r="O15" s="26">
        <v>46</v>
      </c>
      <c r="P15" s="3"/>
      <c r="Q15" s="3"/>
      <c r="R15" s="3"/>
      <c r="S15" s="3"/>
      <c r="T15" s="3"/>
    </row>
    <row r="16" spans="1:20" x14ac:dyDescent="0.2">
      <c r="A16" s="27"/>
      <c r="B16" s="24">
        <v>11</v>
      </c>
      <c r="C16" s="36">
        <v>1107</v>
      </c>
      <c r="D16" s="24">
        <v>594.11268800000005</v>
      </c>
      <c r="E16" s="24">
        <v>321.89956100000001</v>
      </c>
      <c r="F16" s="24">
        <v>134.97012000000001</v>
      </c>
      <c r="G16" s="12">
        <v>101.72830500000001</v>
      </c>
      <c r="H16" s="24">
        <v>378</v>
      </c>
      <c r="I16" s="24">
        <v>192</v>
      </c>
      <c r="J16" s="25">
        <v>35</v>
      </c>
      <c r="K16" s="25">
        <v>151</v>
      </c>
      <c r="L16" s="13">
        <v>291</v>
      </c>
      <c r="M16" s="25">
        <v>148</v>
      </c>
      <c r="N16" s="25">
        <v>28</v>
      </c>
      <c r="O16" s="26">
        <v>115</v>
      </c>
      <c r="P16" s="3"/>
      <c r="Q16" s="3"/>
      <c r="R16" s="3"/>
      <c r="S16" s="3"/>
      <c r="T16" s="3"/>
    </row>
    <row r="17" spans="1:20" x14ac:dyDescent="0.2">
      <c r="A17" s="27"/>
      <c r="B17" s="24">
        <v>12</v>
      </c>
      <c r="C17" s="36">
        <v>44</v>
      </c>
      <c r="D17" s="24">
        <v>38.631306000000002</v>
      </c>
      <c r="E17" s="24">
        <v>14.711249</v>
      </c>
      <c r="F17" s="24">
        <v>5.8775510000000004</v>
      </c>
      <c r="G17" s="12">
        <v>1.375839</v>
      </c>
      <c r="H17" s="24">
        <v>13</v>
      </c>
      <c r="I17" s="24">
        <v>10</v>
      </c>
      <c r="J17" s="25">
        <v>0</v>
      </c>
      <c r="K17" s="25">
        <v>3</v>
      </c>
      <c r="L17" s="13">
        <v>12</v>
      </c>
      <c r="M17" s="25">
        <v>8</v>
      </c>
      <c r="N17" s="25">
        <v>0</v>
      </c>
      <c r="O17" s="26">
        <v>4</v>
      </c>
      <c r="P17" s="3"/>
      <c r="Q17" s="3"/>
      <c r="R17" s="3"/>
      <c r="S17" s="3"/>
      <c r="T17" s="3"/>
    </row>
    <row r="18" spans="1:20" x14ac:dyDescent="0.2">
      <c r="A18" s="23"/>
      <c r="B18" s="24">
        <v>13</v>
      </c>
      <c r="C18" s="36">
        <v>1129</v>
      </c>
      <c r="D18" s="24">
        <v>814.09237099999996</v>
      </c>
      <c r="E18" s="24">
        <v>7.9569359999999998</v>
      </c>
      <c r="F18" s="24">
        <v>67.821136999999993</v>
      </c>
      <c r="G18" s="12">
        <v>738.314303</v>
      </c>
      <c r="H18" s="24">
        <v>663</v>
      </c>
      <c r="I18" s="24">
        <v>85</v>
      </c>
      <c r="J18" s="25">
        <v>274</v>
      </c>
      <c r="K18" s="25">
        <v>304</v>
      </c>
      <c r="L18" s="13">
        <v>575</v>
      </c>
      <c r="M18" s="25">
        <v>76</v>
      </c>
      <c r="N18" s="25">
        <v>223</v>
      </c>
      <c r="O18" s="26">
        <v>276</v>
      </c>
      <c r="P18" s="3"/>
      <c r="Q18" s="3"/>
      <c r="R18" s="3"/>
      <c r="S18" s="3"/>
      <c r="T18" s="3"/>
    </row>
    <row r="19" spans="1:20" x14ac:dyDescent="0.2">
      <c r="A19" s="27"/>
      <c r="B19" s="24">
        <v>14</v>
      </c>
      <c r="C19" s="36">
        <v>2182</v>
      </c>
      <c r="D19" s="24">
        <v>874.58871999999997</v>
      </c>
      <c r="E19" s="24">
        <v>249.66950199999999</v>
      </c>
      <c r="F19" s="24">
        <v>51.840001999999998</v>
      </c>
      <c r="G19" s="12">
        <v>473.73090300000001</v>
      </c>
      <c r="H19" s="24">
        <v>836</v>
      </c>
      <c r="I19" s="24">
        <v>331</v>
      </c>
      <c r="J19" s="25">
        <v>230</v>
      </c>
      <c r="K19" s="25">
        <v>275</v>
      </c>
      <c r="L19" s="13">
        <v>631</v>
      </c>
      <c r="M19" s="25">
        <v>233</v>
      </c>
      <c r="N19" s="25">
        <v>173</v>
      </c>
      <c r="O19" s="26">
        <v>225</v>
      </c>
      <c r="P19" s="3"/>
      <c r="Q19" s="3"/>
      <c r="R19" s="3"/>
      <c r="S19" s="3"/>
      <c r="T19" s="3"/>
    </row>
    <row r="20" spans="1:20" x14ac:dyDescent="0.2">
      <c r="A20" s="27"/>
      <c r="B20" s="24">
        <v>15</v>
      </c>
      <c r="C20" s="36">
        <v>754</v>
      </c>
      <c r="D20" s="24">
        <v>425.99914799999999</v>
      </c>
      <c r="E20" s="24">
        <v>261.12468000000001</v>
      </c>
      <c r="F20" s="24">
        <v>100.897958</v>
      </c>
      <c r="G20" s="12">
        <v>63.976509</v>
      </c>
      <c r="H20" s="24">
        <v>375</v>
      </c>
      <c r="I20" s="24">
        <v>167</v>
      </c>
      <c r="J20" s="25">
        <v>56</v>
      </c>
      <c r="K20" s="25">
        <v>152</v>
      </c>
      <c r="L20" s="13">
        <v>297</v>
      </c>
      <c r="M20" s="25">
        <v>121</v>
      </c>
      <c r="N20" s="25">
        <v>39</v>
      </c>
      <c r="O20" s="26">
        <v>137</v>
      </c>
      <c r="P20" s="3"/>
      <c r="Q20" s="3"/>
      <c r="R20" s="3"/>
      <c r="S20" s="3"/>
      <c r="T20" s="3"/>
    </row>
    <row r="21" spans="1:20" x14ac:dyDescent="0.2">
      <c r="A21" s="27"/>
      <c r="B21" s="24">
        <v>16</v>
      </c>
      <c r="C21" s="36">
        <v>1180</v>
      </c>
      <c r="D21" s="24">
        <v>635.36969299999998</v>
      </c>
      <c r="E21" s="24">
        <v>329.16420299999999</v>
      </c>
      <c r="F21" s="24">
        <v>133.224491</v>
      </c>
      <c r="G21" s="12">
        <v>139.64765399999999</v>
      </c>
      <c r="H21" s="24">
        <v>634</v>
      </c>
      <c r="I21" s="24">
        <v>257</v>
      </c>
      <c r="J21" s="25">
        <v>155</v>
      </c>
      <c r="K21" s="25">
        <v>222</v>
      </c>
      <c r="L21" s="13">
        <v>492</v>
      </c>
      <c r="M21" s="25">
        <v>197</v>
      </c>
      <c r="N21" s="25">
        <v>117</v>
      </c>
      <c r="O21" s="26">
        <v>178</v>
      </c>
      <c r="P21" s="3"/>
      <c r="Q21" s="3"/>
      <c r="R21" s="3"/>
      <c r="S21" s="3"/>
      <c r="T21" s="3"/>
    </row>
    <row r="22" spans="1:20" x14ac:dyDescent="0.2">
      <c r="A22" s="23"/>
      <c r="B22" s="24">
        <v>17</v>
      </c>
      <c r="C22" s="36">
        <v>1486</v>
      </c>
      <c r="D22" s="24">
        <v>765.88770999999997</v>
      </c>
      <c r="E22" s="24">
        <v>443.10060700000002</v>
      </c>
      <c r="F22" s="24">
        <v>110.02999</v>
      </c>
      <c r="G22" s="12">
        <v>143.271805</v>
      </c>
      <c r="H22" s="24">
        <v>498</v>
      </c>
      <c r="I22" s="24">
        <v>274</v>
      </c>
      <c r="J22" s="25">
        <v>70</v>
      </c>
      <c r="K22" s="25">
        <v>154</v>
      </c>
      <c r="L22" s="13">
        <v>365</v>
      </c>
      <c r="M22" s="25">
        <v>184</v>
      </c>
      <c r="N22" s="25">
        <v>61</v>
      </c>
      <c r="O22" s="26">
        <v>120</v>
      </c>
      <c r="P22" s="3"/>
      <c r="Q22" s="3"/>
      <c r="R22" s="3"/>
      <c r="S22" s="3"/>
      <c r="T22" s="3"/>
    </row>
    <row r="23" spans="1:20" x14ac:dyDescent="0.2">
      <c r="A23" s="27"/>
      <c r="B23" s="24">
        <v>18</v>
      </c>
      <c r="C23" s="36">
        <v>406</v>
      </c>
      <c r="D23" s="24">
        <v>162.46449000000001</v>
      </c>
      <c r="E23" s="24">
        <v>29.716982000000002</v>
      </c>
      <c r="F23" s="24">
        <v>61.333309</v>
      </c>
      <c r="G23" s="12">
        <v>70.414199999999994</v>
      </c>
      <c r="H23" s="24">
        <v>114</v>
      </c>
      <c r="I23" s="24">
        <v>12</v>
      </c>
      <c r="J23" s="25">
        <v>56</v>
      </c>
      <c r="K23" s="25">
        <v>46</v>
      </c>
      <c r="L23" s="13">
        <v>88</v>
      </c>
      <c r="M23" s="25">
        <v>7</v>
      </c>
      <c r="N23" s="25">
        <v>41</v>
      </c>
      <c r="O23" s="26">
        <v>40</v>
      </c>
      <c r="P23" s="3"/>
      <c r="Q23" s="3"/>
      <c r="R23" s="3"/>
      <c r="S23" s="3"/>
      <c r="T23" s="3"/>
    </row>
    <row r="24" spans="1:20" x14ac:dyDescent="0.2">
      <c r="A24" s="27"/>
      <c r="B24" s="24">
        <v>19</v>
      </c>
      <c r="C24" s="36">
        <v>1811</v>
      </c>
      <c r="D24" s="24">
        <v>559.99999300000002</v>
      </c>
      <c r="E24" s="24">
        <v>190.00000499999999</v>
      </c>
      <c r="F24" s="24">
        <v>219.99999199999999</v>
      </c>
      <c r="G24" s="12">
        <v>150.00000499999999</v>
      </c>
      <c r="H24" s="24">
        <v>749</v>
      </c>
      <c r="I24" s="24">
        <v>268</v>
      </c>
      <c r="J24" s="25">
        <v>177</v>
      </c>
      <c r="K24" s="25">
        <v>304</v>
      </c>
      <c r="L24" s="13">
        <v>551</v>
      </c>
      <c r="M24" s="25">
        <v>190</v>
      </c>
      <c r="N24" s="25">
        <v>130</v>
      </c>
      <c r="O24" s="26">
        <v>231</v>
      </c>
      <c r="P24" s="3"/>
      <c r="Q24" s="3"/>
      <c r="R24" s="3"/>
      <c r="S24" s="3"/>
      <c r="T24" s="3"/>
    </row>
    <row r="25" spans="1:20" x14ac:dyDescent="0.2">
      <c r="A25" s="27"/>
      <c r="B25" s="24">
        <v>20</v>
      </c>
      <c r="C25" s="36">
        <v>691</v>
      </c>
      <c r="D25" s="24">
        <v>283.10039399999999</v>
      </c>
      <c r="E25" s="24">
        <v>145.30583100000001</v>
      </c>
      <c r="F25" s="24">
        <v>117.741933</v>
      </c>
      <c r="G25" s="12">
        <v>20.052631000000002</v>
      </c>
      <c r="H25" s="24">
        <v>295</v>
      </c>
      <c r="I25" s="24">
        <v>163</v>
      </c>
      <c r="J25" s="25">
        <v>52</v>
      </c>
      <c r="K25" s="25">
        <v>80</v>
      </c>
      <c r="L25" s="13">
        <v>211</v>
      </c>
      <c r="M25" s="25">
        <v>117</v>
      </c>
      <c r="N25" s="25">
        <v>39</v>
      </c>
      <c r="O25" s="26">
        <v>55</v>
      </c>
      <c r="P25" s="3"/>
      <c r="Q25" s="3"/>
      <c r="R25" s="3"/>
      <c r="S25" s="3"/>
      <c r="T25" s="3"/>
    </row>
    <row r="26" spans="1:20" x14ac:dyDescent="0.2">
      <c r="A26" s="23"/>
      <c r="B26" s="24">
        <v>21</v>
      </c>
      <c r="C26" s="36">
        <v>455</v>
      </c>
      <c r="D26" s="24">
        <v>270.33778599999999</v>
      </c>
      <c r="E26" s="24">
        <v>134.95839000000001</v>
      </c>
      <c r="F26" s="24">
        <v>78.928607</v>
      </c>
      <c r="G26" s="12">
        <v>14.210526</v>
      </c>
      <c r="H26" s="24">
        <v>118</v>
      </c>
      <c r="I26" s="24">
        <v>53</v>
      </c>
      <c r="J26" s="25">
        <v>5</v>
      </c>
      <c r="K26" s="25">
        <v>60</v>
      </c>
      <c r="L26" s="13">
        <v>87</v>
      </c>
      <c r="M26" s="25">
        <v>40</v>
      </c>
      <c r="N26" s="25">
        <v>4</v>
      </c>
      <c r="O26" s="26">
        <v>43</v>
      </c>
      <c r="P26" s="3"/>
      <c r="Q26" s="3"/>
      <c r="R26" s="3"/>
      <c r="S26" s="3"/>
      <c r="T26" s="3"/>
    </row>
    <row r="27" spans="1:20" x14ac:dyDescent="0.2">
      <c r="A27" s="27"/>
      <c r="B27" s="24">
        <v>22</v>
      </c>
      <c r="C27" s="36">
        <v>0</v>
      </c>
      <c r="D27" s="24">
        <v>0</v>
      </c>
      <c r="E27" s="24">
        <v>0</v>
      </c>
      <c r="F27" s="24">
        <v>0</v>
      </c>
      <c r="G27" s="12">
        <v>0</v>
      </c>
      <c r="H27" s="24">
        <v>0</v>
      </c>
      <c r="I27" s="24">
        <v>0</v>
      </c>
      <c r="J27" s="25">
        <v>0</v>
      </c>
      <c r="K27" s="25">
        <v>0</v>
      </c>
      <c r="L27" s="13">
        <v>0</v>
      </c>
      <c r="M27" s="25">
        <v>0</v>
      </c>
      <c r="N27" s="25">
        <v>0</v>
      </c>
      <c r="O27" s="26">
        <v>0</v>
      </c>
      <c r="P27" s="3"/>
      <c r="Q27" s="3"/>
      <c r="R27" s="3"/>
      <c r="S27" s="3"/>
      <c r="T27" s="3"/>
    </row>
    <row r="28" spans="1:20" x14ac:dyDescent="0.2">
      <c r="A28" s="27"/>
      <c r="B28" s="24">
        <v>23</v>
      </c>
      <c r="C28" s="36">
        <v>1199</v>
      </c>
      <c r="D28" s="24">
        <v>406.53540600000002</v>
      </c>
      <c r="E28" s="24">
        <v>150.28302199999999</v>
      </c>
      <c r="F28" s="24">
        <v>168.66659000000001</v>
      </c>
      <c r="G28" s="12">
        <v>69.585797999999997</v>
      </c>
      <c r="H28" s="24">
        <v>371</v>
      </c>
      <c r="I28" s="24">
        <v>224</v>
      </c>
      <c r="J28" s="25">
        <v>32</v>
      </c>
      <c r="K28" s="25">
        <v>115</v>
      </c>
      <c r="L28" s="13">
        <v>246</v>
      </c>
      <c r="M28" s="25">
        <v>152</v>
      </c>
      <c r="N28" s="25">
        <v>22</v>
      </c>
      <c r="O28" s="26">
        <v>72</v>
      </c>
      <c r="P28" s="3"/>
      <c r="Q28" s="3"/>
      <c r="R28" s="3"/>
      <c r="S28" s="3"/>
      <c r="T28" s="3"/>
    </row>
    <row r="29" spans="1:20" x14ac:dyDescent="0.2">
      <c r="A29" s="27"/>
      <c r="B29" s="24">
        <v>24</v>
      </c>
      <c r="C29" s="36">
        <v>1664</v>
      </c>
      <c r="D29" s="24">
        <v>1040.1441870000001</v>
      </c>
      <c r="E29" s="24">
        <v>385.62348500000002</v>
      </c>
      <c r="F29" s="24">
        <v>294.176131</v>
      </c>
      <c r="G29" s="12">
        <v>277.95877100000001</v>
      </c>
      <c r="H29" s="24">
        <v>859</v>
      </c>
      <c r="I29" s="24">
        <v>309</v>
      </c>
      <c r="J29" s="25">
        <v>104</v>
      </c>
      <c r="K29" s="25">
        <v>446</v>
      </c>
      <c r="L29" s="13">
        <v>729</v>
      </c>
      <c r="M29" s="25">
        <v>254</v>
      </c>
      <c r="N29" s="25">
        <v>88</v>
      </c>
      <c r="O29" s="26">
        <v>387</v>
      </c>
      <c r="P29" s="3"/>
      <c r="Q29" s="3"/>
      <c r="R29" s="3"/>
      <c r="S29" s="3"/>
      <c r="T29" s="3"/>
    </row>
    <row r="30" spans="1:20" x14ac:dyDescent="0.2">
      <c r="A30" s="23"/>
      <c r="B30" s="24">
        <v>25</v>
      </c>
      <c r="C30" s="36">
        <v>0</v>
      </c>
      <c r="D30" s="24">
        <v>0</v>
      </c>
      <c r="E30" s="24">
        <v>0</v>
      </c>
      <c r="F30" s="24">
        <v>0</v>
      </c>
      <c r="G30" s="12">
        <v>0</v>
      </c>
      <c r="H30" s="24">
        <v>113</v>
      </c>
      <c r="I30" s="24">
        <v>36</v>
      </c>
      <c r="J30" s="25">
        <v>27</v>
      </c>
      <c r="K30" s="25">
        <v>50</v>
      </c>
      <c r="L30" s="13">
        <v>81</v>
      </c>
      <c r="M30" s="25">
        <v>28</v>
      </c>
      <c r="N30" s="25">
        <v>17</v>
      </c>
      <c r="O30" s="26">
        <v>36</v>
      </c>
      <c r="P30" s="3"/>
      <c r="Q30" s="3"/>
      <c r="R30" s="3"/>
      <c r="S30" s="3"/>
      <c r="T30" s="3"/>
    </row>
    <row r="31" spans="1:20" x14ac:dyDescent="0.2">
      <c r="A31" s="23"/>
      <c r="B31" s="24">
        <v>26</v>
      </c>
      <c r="C31" s="36">
        <v>0</v>
      </c>
      <c r="D31" s="24">
        <v>0</v>
      </c>
      <c r="E31" s="24">
        <v>0</v>
      </c>
      <c r="F31" s="24">
        <v>0</v>
      </c>
      <c r="G31" s="12">
        <v>0</v>
      </c>
      <c r="H31" s="24">
        <v>0</v>
      </c>
      <c r="I31" s="24">
        <v>0</v>
      </c>
      <c r="J31" s="25">
        <v>0</v>
      </c>
      <c r="K31" s="25">
        <v>0</v>
      </c>
      <c r="L31" s="13">
        <v>0</v>
      </c>
      <c r="M31" s="25">
        <v>0</v>
      </c>
      <c r="N31" s="25">
        <v>0</v>
      </c>
      <c r="O31" s="26">
        <v>0</v>
      </c>
      <c r="P31" s="3"/>
      <c r="Q31" s="3"/>
      <c r="R31" s="3"/>
      <c r="S31" s="3"/>
      <c r="T31" s="3"/>
    </row>
    <row r="32" spans="1:20" x14ac:dyDescent="0.2">
      <c r="A32" s="23"/>
      <c r="B32" s="24">
        <v>27</v>
      </c>
      <c r="C32" s="36">
        <v>2620</v>
      </c>
      <c r="D32" s="24">
        <v>1280.000145</v>
      </c>
      <c r="E32" s="24">
        <v>385.00001500000002</v>
      </c>
      <c r="F32" s="24">
        <v>180.00000900000001</v>
      </c>
      <c r="G32" s="12">
        <v>460.00001099999997</v>
      </c>
      <c r="H32" s="24">
        <v>828</v>
      </c>
      <c r="I32" s="24">
        <v>423</v>
      </c>
      <c r="J32" s="25">
        <v>101</v>
      </c>
      <c r="K32" s="25">
        <v>304</v>
      </c>
      <c r="L32" s="13">
        <v>568</v>
      </c>
      <c r="M32" s="25">
        <v>281</v>
      </c>
      <c r="N32" s="25">
        <v>66</v>
      </c>
      <c r="O32" s="26">
        <v>221</v>
      </c>
      <c r="P32" s="3"/>
      <c r="Q32" s="3"/>
      <c r="R32" s="3"/>
      <c r="S32" s="3"/>
      <c r="T32" s="3"/>
    </row>
    <row r="33" spans="1:20" x14ac:dyDescent="0.2">
      <c r="A33" s="23"/>
      <c r="B33" s="24">
        <v>28</v>
      </c>
      <c r="C33" s="36">
        <v>1911</v>
      </c>
      <c r="D33" s="24">
        <v>1768.000125</v>
      </c>
      <c r="E33" s="24">
        <v>1084.9999829999999</v>
      </c>
      <c r="F33" s="24">
        <v>400.00022000000001</v>
      </c>
      <c r="G33" s="12">
        <v>268.99991599999998</v>
      </c>
      <c r="H33" s="24">
        <v>820</v>
      </c>
      <c r="I33" s="24">
        <v>368</v>
      </c>
      <c r="J33" s="25">
        <v>159</v>
      </c>
      <c r="K33" s="25">
        <v>293</v>
      </c>
      <c r="L33" s="13">
        <v>610</v>
      </c>
      <c r="M33" s="25">
        <v>239</v>
      </c>
      <c r="N33" s="25">
        <v>137</v>
      </c>
      <c r="O33" s="26">
        <v>234</v>
      </c>
      <c r="P33" s="3"/>
      <c r="Q33" s="3"/>
      <c r="R33" s="3"/>
      <c r="S33" s="3"/>
      <c r="T33" s="3"/>
    </row>
    <row r="34" spans="1:20" x14ac:dyDescent="0.2">
      <c r="A34" s="23"/>
      <c r="B34" s="24">
        <v>29</v>
      </c>
      <c r="C34" s="36">
        <v>589</v>
      </c>
      <c r="D34" s="24">
        <v>241.899688</v>
      </c>
      <c r="E34" s="24">
        <v>149.69425899999999</v>
      </c>
      <c r="F34" s="24">
        <v>82.25806</v>
      </c>
      <c r="G34" s="12">
        <v>9.9473690000000001</v>
      </c>
      <c r="H34" s="24">
        <v>276</v>
      </c>
      <c r="I34" s="24">
        <v>186</v>
      </c>
      <c r="J34" s="25">
        <v>28</v>
      </c>
      <c r="K34" s="25">
        <v>62</v>
      </c>
      <c r="L34" s="13">
        <v>202</v>
      </c>
      <c r="M34" s="25">
        <v>138</v>
      </c>
      <c r="N34" s="25">
        <v>17</v>
      </c>
      <c r="O34" s="26">
        <v>47</v>
      </c>
      <c r="P34" s="3"/>
      <c r="Q34" s="3"/>
      <c r="R34" s="3"/>
      <c r="S34" s="3"/>
      <c r="T34" s="3"/>
    </row>
    <row r="35" spans="1:20" x14ac:dyDescent="0.2">
      <c r="A35" s="23"/>
      <c r="B35" s="24">
        <v>30</v>
      </c>
      <c r="C35" s="36">
        <v>1964</v>
      </c>
      <c r="D35" s="24">
        <v>744.99991399999999</v>
      </c>
      <c r="E35" s="24">
        <v>194.99999199999999</v>
      </c>
      <c r="F35" s="24">
        <v>39.999899999999997</v>
      </c>
      <c r="G35" s="12">
        <v>409.99999100000002</v>
      </c>
      <c r="H35" s="24">
        <v>762</v>
      </c>
      <c r="I35" s="24">
        <v>450</v>
      </c>
      <c r="J35" s="25">
        <v>95</v>
      </c>
      <c r="K35" s="25">
        <v>217</v>
      </c>
      <c r="L35" s="13">
        <v>570</v>
      </c>
      <c r="M35" s="25">
        <v>328</v>
      </c>
      <c r="N35" s="25">
        <v>73</v>
      </c>
      <c r="O35" s="26">
        <v>169</v>
      </c>
      <c r="P35" s="3"/>
      <c r="Q35" s="3"/>
      <c r="R35" s="3"/>
      <c r="S35" s="3"/>
      <c r="T35" s="3"/>
    </row>
    <row r="36" spans="1:20" x14ac:dyDescent="0.2">
      <c r="A36" s="23"/>
      <c r="B36" s="24">
        <v>31</v>
      </c>
      <c r="C36" s="36">
        <v>1909</v>
      </c>
      <c r="D36" s="24">
        <v>779.99998000000005</v>
      </c>
      <c r="E36" s="24">
        <v>229.999887</v>
      </c>
      <c r="F36" s="24">
        <v>49.999997999999998</v>
      </c>
      <c r="G36" s="12">
        <v>350.000001</v>
      </c>
      <c r="H36" s="24">
        <v>823</v>
      </c>
      <c r="I36" s="24">
        <v>497</v>
      </c>
      <c r="J36" s="25">
        <v>73</v>
      </c>
      <c r="K36" s="25">
        <v>253</v>
      </c>
      <c r="L36" s="13">
        <v>596</v>
      </c>
      <c r="M36" s="25">
        <v>359</v>
      </c>
      <c r="N36" s="25">
        <v>56</v>
      </c>
      <c r="O36" s="26">
        <v>181</v>
      </c>
      <c r="P36" s="3"/>
      <c r="Q36" s="3"/>
      <c r="R36" s="3"/>
      <c r="S36" s="3"/>
      <c r="T36" s="3"/>
    </row>
    <row r="37" spans="1:20" x14ac:dyDescent="0.2">
      <c r="A37" s="23"/>
      <c r="B37" s="24">
        <v>32</v>
      </c>
      <c r="C37" s="36">
        <v>2251</v>
      </c>
      <c r="D37" s="24">
        <v>920.41579899999999</v>
      </c>
      <c r="E37" s="24">
        <v>535.79712199999994</v>
      </c>
      <c r="F37" s="24">
        <v>64.581280000000007</v>
      </c>
      <c r="G37" s="12">
        <v>288.458461</v>
      </c>
      <c r="H37" s="24">
        <v>883</v>
      </c>
      <c r="I37" s="24">
        <v>457</v>
      </c>
      <c r="J37" s="25">
        <v>146</v>
      </c>
      <c r="K37" s="25">
        <v>280</v>
      </c>
      <c r="L37" s="13">
        <v>628</v>
      </c>
      <c r="M37" s="25">
        <v>300</v>
      </c>
      <c r="N37" s="25">
        <v>118</v>
      </c>
      <c r="O37" s="26">
        <v>210</v>
      </c>
      <c r="P37" s="3"/>
      <c r="Q37" s="3"/>
      <c r="R37" s="3"/>
      <c r="S37" s="3"/>
      <c r="T37" s="3"/>
    </row>
    <row r="38" spans="1:20" x14ac:dyDescent="0.2">
      <c r="A38" s="23"/>
      <c r="B38" s="24">
        <v>33</v>
      </c>
      <c r="C38" s="36">
        <v>496</v>
      </c>
      <c r="D38" s="24">
        <v>344.74974099999997</v>
      </c>
      <c r="E38" s="24">
        <v>81.740199000000004</v>
      </c>
      <c r="F38" s="24">
        <v>148.686058</v>
      </c>
      <c r="G38" s="12">
        <v>103.07349499999999</v>
      </c>
      <c r="H38" s="24">
        <v>338</v>
      </c>
      <c r="I38" s="24">
        <v>93</v>
      </c>
      <c r="J38" s="25">
        <v>78</v>
      </c>
      <c r="K38" s="25">
        <v>167</v>
      </c>
      <c r="L38" s="13">
        <v>268</v>
      </c>
      <c r="M38" s="25">
        <v>69</v>
      </c>
      <c r="N38" s="25">
        <v>64</v>
      </c>
      <c r="O38" s="26">
        <v>135</v>
      </c>
      <c r="P38" s="3"/>
      <c r="Q38" s="3"/>
      <c r="R38" s="3"/>
      <c r="S38" s="3"/>
      <c r="T38" s="3"/>
    </row>
    <row r="39" spans="1:20" x14ac:dyDescent="0.2">
      <c r="A39" s="23"/>
      <c r="B39" s="24">
        <v>34</v>
      </c>
      <c r="C39" s="36">
        <v>496</v>
      </c>
      <c r="D39" s="24">
        <v>222.22393500000001</v>
      </c>
      <c r="E39" s="24">
        <v>137.577382</v>
      </c>
      <c r="F39" s="24">
        <v>13.103448</v>
      </c>
      <c r="G39" s="12">
        <v>53.122050999999999</v>
      </c>
      <c r="H39" s="24">
        <v>213</v>
      </c>
      <c r="I39" s="24">
        <v>136</v>
      </c>
      <c r="J39" s="25">
        <v>24</v>
      </c>
      <c r="K39" s="25">
        <v>53</v>
      </c>
      <c r="L39" s="13">
        <v>159</v>
      </c>
      <c r="M39" s="25">
        <v>95</v>
      </c>
      <c r="N39" s="25">
        <v>20</v>
      </c>
      <c r="O39" s="26">
        <v>44</v>
      </c>
      <c r="P39" s="3"/>
      <c r="Q39" s="3"/>
      <c r="R39" s="3"/>
      <c r="S39" s="3"/>
      <c r="T39" s="3"/>
    </row>
    <row r="40" spans="1:20" x14ac:dyDescent="0.2">
      <c r="A40" s="23"/>
      <c r="B40" s="24">
        <v>35</v>
      </c>
      <c r="C40" s="36">
        <v>1000</v>
      </c>
      <c r="D40" s="24">
        <v>686.73121400000002</v>
      </c>
      <c r="E40" s="24">
        <v>354.50889699999999</v>
      </c>
      <c r="F40" s="24">
        <v>182.09791000000001</v>
      </c>
      <c r="G40" s="12">
        <v>115.86199999999999</v>
      </c>
      <c r="H40" s="24">
        <v>306</v>
      </c>
      <c r="I40" s="24">
        <v>189</v>
      </c>
      <c r="J40" s="25">
        <v>8</v>
      </c>
      <c r="K40" s="25">
        <v>109</v>
      </c>
      <c r="L40" s="13">
        <v>223</v>
      </c>
      <c r="M40" s="25">
        <v>137</v>
      </c>
      <c r="N40" s="25">
        <v>7</v>
      </c>
      <c r="O40" s="26">
        <v>79</v>
      </c>
      <c r="P40" s="3"/>
      <c r="Q40" s="3"/>
      <c r="R40" s="3"/>
      <c r="S40" s="3"/>
      <c r="T40" s="3"/>
    </row>
    <row r="41" spans="1:20" x14ac:dyDescent="0.2">
      <c r="A41" s="23"/>
      <c r="B41" s="24">
        <v>36</v>
      </c>
      <c r="C41" s="36">
        <v>292</v>
      </c>
      <c r="D41" s="24">
        <v>117.360043</v>
      </c>
      <c r="E41" s="24">
        <v>76.625373999999994</v>
      </c>
      <c r="F41" s="24">
        <v>17.315270999999999</v>
      </c>
      <c r="G41" s="12">
        <v>23.419398999999999</v>
      </c>
      <c r="H41" s="24">
        <v>157</v>
      </c>
      <c r="I41" s="24">
        <v>106</v>
      </c>
      <c r="J41" s="25">
        <v>7</v>
      </c>
      <c r="K41" s="25">
        <v>44</v>
      </c>
      <c r="L41" s="13">
        <v>129</v>
      </c>
      <c r="M41" s="25">
        <v>83</v>
      </c>
      <c r="N41" s="25">
        <v>6</v>
      </c>
      <c r="O41" s="26">
        <v>40</v>
      </c>
      <c r="P41" s="3"/>
      <c r="Q41" s="3"/>
      <c r="R41" s="3"/>
      <c r="S41" s="3"/>
      <c r="T41" s="3"/>
    </row>
    <row r="42" spans="1:20" x14ac:dyDescent="0.2">
      <c r="A42" s="23"/>
      <c r="B42" s="24">
        <v>37</v>
      </c>
      <c r="C42" s="36">
        <v>517</v>
      </c>
      <c r="D42" s="24">
        <v>360.25008400000002</v>
      </c>
      <c r="E42" s="24">
        <v>63.259802999999998</v>
      </c>
      <c r="F42" s="24">
        <v>61.313834999999997</v>
      </c>
      <c r="G42" s="12">
        <v>156.92651000000001</v>
      </c>
      <c r="H42" s="24">
        <v>207</v>
      </c>
      <c r="I42" s="24">
        <v>61</v>
      </c>
      <c r="J42" s="25">
        <v>52</v>
      </c>
      <c r="K42" s="25">
        <v>94</v>
      </c>
      <c r="L42" s="13">
        <v>160</v>
      </c>
      <c r="M42" s="25">
        <v>42</v>
      </c>
      <c r="N42" s="25">
        <v>41</v>
      </c>
      <c r="O42" s="26">
        <v>77</v>
      </c>
      <c r="P42" s="3"/>
      <c r="Q42" s="3"/>
      <c r="R42" s="3"/>
      <c r="S42" s="3"/>
      <c r="T42" s="3"/>
    </row>
    <row r="43" spans="1:20" x14ac:dyDescent="0.2">
      <c r="A43" s="23"/>
      <c r="B43" s="24">
        <v>38</v>
      </c>
      <c r="C43" s="36">
        <v>26</v>
      </c>
      <c r="D43" s="24">
        <v>24.012566</v>
      </c>
      <c r="E43" s="24">
        <v>10.308643</v>
      </c>
      <c r="F43" s="24">
        <v>12.057217</v>
      </c>
      <c r="G43" s="12">
        <v>1.646706</v>
      </c>
      <c r="H43" s="24">
        <v>30</v>
      </c>
      <c r="I43" s="24">
        <v>3</v>
      </c>
      <c r="J43" s="25">
        <v>7</v>
      </c>
      <c r="K43" s="25">
        <v>20</v>
      </c>
      <c r="L43" s="13">
        <v>24</v>
      </c>
      <c r="M43" s="25">
        <v>2</v>
      </c>
      <c r="N43" s="25">
        <v>6</v>
      </c>
      <c r="O43" s="26">
        <v>16</v>
      </c>
      <c r="P43" s="3"/>
      <c r="Q43" s="3"/>
      <c r="R43" s="3"/>
      <c r="S43" s="3"/>
      <c r="T43" s="3"/>
    </row>
    <row r="44" spans="1:20" x14ac:dyDescent="0.2">
      <c r="A44" s="23"/>
      <c r="B44" s="24">
        <v>39</v>
      </c>
      <c r="C44" s="36">
        <v>1112</v>
      </c>
      <c r="D44" s="24">
        <v>403.00452000000001</v>
      </c>
      <c r="E44" s="24">
        <v>140.06469999999999</v>
      </c>
      <c r="F44" s="24">
        <v>41.644573000000001</v>
      </c>
      <c r="G44" s="12">
        <v>201.05714</v>
      </c>
      <c r="H44" s="24">
        <v>308</v>
      </c>
      <c r="I44" s="24">
        <v>136</v>
      </c>
      <c r="J44" s="25">
        <v>69</v>
      </c>
      <c r="K44" s="25">
        <v>103</v>
      </c>
      <c r="L44" s="13">
        <v>241</v>
      </c>
      <c r="M44" s="25">
        <v>101</v>
      </c>
      <c r="N44" s="25">
        <v>54</v>
      </c>
      <c r="O44" s="26">
        <v>86</v>
      </c>
      <c r="P44" s="3"/>
      <c r="Q44" s="3"/>
      <c r="R44" s="3"/>
      <c r="S44" s="3"/>
      <c r="T44" s="3"/>
    </row>
    <row r="45" spans="1:20" x14ac:dyDescent="0.2">
      <c r="A45" s="23"/>
      <c r="B45" s="24">
        <v>40</v>
      </c>
      <c r="C45" s="36">
        <v>16</v>
      </c>
      <c r="D45" s="24">
        <v>9.2926040000000008</v>
      </c>
      <c r="E45" s="24">
        <v>2.3040949999999998</v>
      </c>
      <c r="F45" s="24">
        <v>5.9282250000000003</v>
      </c>
      <c r="G45" s="12">
        <v>0</v>
      </c>
      <c r="H45" s="24">
        <v>5</v>
      </c>
      <c r="I45" s="24">
        <v>3</v>
      </c>
      <c r="J45" s="25">
        <v>0</v>
      </c>
      <c r="K45" s="25">
        <v>2</v>
      </c>
      <c r="L45" s="13">
        <v>2</v>
      </c>
      <c r="M45" s="25">
        <v>2</v>
      </c>
      <c r="N45" s="25">
        <v>0</v>
      </c>
      <c r="O45" s="26">
        <v>0</v>
      </c>
      <c r="P45" s="3"/>
      <c r="Q45" s="3"/>
      <c r="R45" s="3"/>
      <c r="S45" s="3"/>
      <c r="T45" s="3"/>
    </row>
    <row r="46" spans="1:20" x14ac:dyDescent="0.2">
      <c r="A46" s="23"/>
      <c r="B46" s="24">
        <v>41</v>
      </c>
      <c r="C46" s="36">
        <v>5</v>
      </c>
      <c r="D46" s="24">
        <v>2.4448159999999999</v>
      </c>
      <c r="E46" s="24">
        <v>2.3040949999999998</v>
      </c>
      <c r="F46" s="24">
        <v>0</v>
      </c>
      <c r="G46" s="12">
        <v>0</v>
      </c>
      <c r="H46" s="24">
        <v>2</v>
      </c>
      <c r="I46" s="24">
        <v>2</v>
      </c>
      <c r="J46" s="25">
        <v>0</v>
      </c>
      <c r="K46" s="25">
        <v>0</v>
      </c>
      <c r="L46" s="13">
        <v>2</v>
      </c>
      <c r="M46" s="25">
        <v>2</v>
      </c>
      <c r="N46" s="25">
        <v>0</v>
      </c>
      <c r="O46" s="26">
        <v>0</v>
      </c>
      <c r="P46" s="3"/>
      <c r="Q46" s="3"/>
      <c r="R46" s="3"/>
      <c r="S46" s="3"/>
      <c r="T46" s="3"/>
    </row>
    <row r="47" spans="1:20" x14ac:dyDescent="0.2">
      <c r="A47" s="23"/>
      <c r="B47" s="24">
        <v>42</v>
      </c>
      <c r="C47" s="36">
        <v>419</v>
      </c>
      <c r="D47" s="24">
        <v>195.51970800000001</v>
      </c>
      <c r="E47" s="24">
        <v>119.976708</v>
      </c>
      <c r="F47" s="24">
        <v>37.595807999999998</v>
      </c>
      <c r="G47" s="12">
        <v>36.716419000000002</v>
      </c>
      <c r="H47" s="24">
        <v>145</v>
      </c>
      <c r="I47" s="24">
        <v>98</v>
      </c>
      <c r="J47" s="25">
        <v>6</v>
      </c>
      <c r="K47" s="25">
        <v>41</v>
      </c>
      <c r="L47" s="13">
        <v>93</v>
      </c>
      <c r="M47" s="25">
        <v>63</v>
      </c>
      <c r="N47" s="25">
        <v>5</v>
      </c>
      <c r="O47" s="26">
        <v>25</v>
      </c>
      <c r="P47" s="3"/>
      <c r="Q47" s="3"/>
      <c r="R47" s="3"/>
      <c r="S47" s="3"/>
      <c r="T47" s="3"/>
    </row>
    <row r="48" spans="1:20" x14ac:dyDescent="0.2">
      <c r="A48" s="23"/>
      <c r="B48" s="24">
        <v>43</v>
      </c>
      <c r="C48" s="36">
        <v>603</v>
      </c>
      <c r="D48" s="24">
        <v>513.14910499999996</v>
      </c>
      <c r="E48" s="24">
        <v>75.396286000000003</v>
      </c>
      <c r="F48" s="24">
        <v>114.360623</v>
      </c>
      <c r="G48" s="12">
        <v>295.05889200000001</v>
      </c>
      <c r="H48" s="24">
        <v>423</v>
      </c>
      <c r="I48" s="24">
        <v>172</v>
      </c>
      <c r="J48" s="25">
        <v>40</v>
      </c>
      <c r="K48" s="25">
        <v>211</v>
      </c>
      <c r="L48" s="13">
        <v>353</v>
      </c>
      <c r="M48" s="25">
        <v>140</v>
      </c>
      <c r="N48" s="25">
        <v>33</v>
      </c>
      <c r="O48" s="26">
        <v>180</v>
      </c>
      <c r="P48" s="3"/>
      <c r="Q48" s="3"/>
      <c r="R48" s="3"/>
      <c r="S48" s="3"/>
      <c r="T48" s="3"/>
    </row>
    <row r="49" spans="1:20" x14ac:dyDescent="0.2">
      <c r="A49" s="23"/>
      <c r="B49" s="24">
        <v>44</v>
      </c>
      <c r="C49" s="36">
        <v>0</v>
      </c>
      <c r="D49" s="24">
        <v>0</v>
      </c>
      <c r="E49" s="24">
        <v>0</v>
      </c>
      <c r="F49" s="24">
        <v>0</v>
      </c>
      <c r="G49" s="12">
        <v>0</v>
      </c>
      <c r="H49" s="24">
        <v>0</v>
      </c>
      <c r="I49" s="24">
        <v>0</v>
      </c>
      <c r="J49" s="25">
        <v>0</v>
      </c>
      <c r="K49" s="25">
        <v>0</v>
      </c>
      <c r="L49" s="13">
        <v>0</v>
      </c>
      <c r="M49" s="25">
        <v>0</v>
      </c>
      <c r="N49" s="25">
        <v>0</v>
      </c>
      <c r="O49" s="26">
        <v>0</v>
      </c>
      <c r="P49" s="3"/>
      <c r="Q49" s="3"/>
      <c r="R49" s="3"/>
      <c r="S49" s="3"/>
      <c r="T49" s="3"/>
    </row>
    <row r="50" spans="1:20" x14ac:dyDescent="0.2">
      <c r="A50" s="23"/>
      <c r="B50" s="24">
        <v>45</v>
      </c>
      <c r="C50" s="36">
        <v>586</v>
      </c>
      <c r="D50" s="24">
        <v>459.89063099999998</v>
      </c>
      <c r="E50" s="24">
        <v>186.58644799999999</v>
      </c>
      <c r="F50" s="24">
        <v>185.68113299999999</v>
      </c>
      <c r="G50" s="12">
        <v>75.199583000000004</v>
      </c>
      <c r="H50" s="24">
        <v>412</v>
      </c>
      <c r="I50" s="24">
        <v>141</v>
      </c>
      <c r="J50" s="25">
        <v>45</v>
      </c>
      <c r="K50" s="25">
        <v>226</v>
      </c>
      <c r="L50" s="13">
        <v>346</v>
      </c>
      <c r="M50" s="25">
        <v>117</v>
      </c>
      <c r="N50" s="25">
        <v>34</v>
      </c>
      <c r="O50" s="26">
        <v>195</v>
      </c>
      <c r="P50" s="3"/>
      <c r="Q50" s="3"/>
      <c r="R50" s="3"/>
      <c r="S50" s="3"/>
      <c r="T50" s="3"/>
    </row>
    <row r="51" spans="1:20" x14ac:dyDescent="0.2">
      <c r="A51" s="23"/>
      <c r="B51" s="24">
        <v>46</v>
      </c>
      <c r="C51" s="36">
        <v>725</v>
      </c>
      <c r="D51" s="24">
        <v>285.613314</v>
      </c>
      <c r="E51" s="24">
        <v>115.998592</v>
      </c>
      <c r="F51" s="24">
        <v>93.024242000000001</v>
      </c>
      <c r="G51" s="12">
        <v>61.114286</v>
      </c>
      <c r="H51" s="24">
        <v>452</v>
      </c>
      <c r="I51" s="24">
        <v>162</v>
      </c>
      <c r="J51" s="25">
        <v>31</v>
      </c>
      <c r="K51" s="25">
        <v>259</v>
      </c>
      <c r="L51" s="13">
        <v>382</v>
      </c>
      <c r="M51" s="25">
        <v>140</v>
      </c>
      <c r="N51" s="25">
        <v>26</v>
      </c>
      <c r="O51" s="26">
        <v>216</v>
      </c>
      <c r="P51" s="3"/>
      <c r="Q51" s="3"/>
      <c r="R51" s="3"/>
      <c r="S51" s="3"/>
      <c r="T51" s="3"/>
    </row>
    <row r="52" spans="1:20" x14ac:dyDescent="0.2">
      <c r="A52" s="23"/>
      <c r="B52" s="24">
        <v>47</v>
      </c>
      <c r="C52" s="36">
        <v>451</v>
      </c>
      <c r="D52" s="24">
        <v>381.024044</v>
      </c>
      <c r="E52" s="24">
        <v>45.849091999999999</v>
      </c>
      <c r="F52" s="24">
        <v>131.147503</v>
      </c>
      <c r="G52" s="12">
        <v>175.69414800000001</v>
      </c>
      <c r="H52" s="24">
        <v>244</v>
      </c>
      <c r="I52" s="24">
        <v>65</v>
      </c>
      <c r="J52" s="25">
        <v>30</v>
      </c>
      <c r="K52" s="25">
        <v>149</v>
      </c>
      <c r="L52" s="13">
        <v>200</v>
      </c>
      <c r="M52" s="25">
        <v>52</v>
      </c>
      <c r="N52" s="25">
        <v>27</v>
      </c>
      <c r="O52" s="26">
        <v>121</v>
      </c>
      <c r="P52" s="3"/>
      <c r="Q52" s="3"/>
      <c r="R52" s="3"/>
      <c r="S52" s="3"/>
      <c r="T52" s="3"/>
    </row>
    <row r="53" spans="1:20" x14ac:dyDescent="0.2">
      <c r="A53" s="23"/>
      <c r="B53" s="24">
        <v>48</v>
      </c>
      <c r="C53" s="36">
        <v>611</v>
      </c>
      <c r="D53" s="24">
        <v>439.30263200000002</v>
      </c>
      <c r="E53" s="24">
        <v>115.821675</v>
      </c>
      <c r="F53" s="24">
        <v>224.128873</v>
      </c>
      <c r="G53" s="12">
        <v>96.890542999999994</v>
      </c>
      <c r="H53" s="24">
        <v>370</v>
      </c>
      <c r="I53" s="24">
        <v>155</v>
      </c>
      <c r="J53" s="25">
        <v>29</v>
      </c>
      <c r="K53" s="25">
        <v>186</v>
      </c>
      <c r="L53" s="13">
        <v>302</v>
      </c>
      <c r="M53" s="25">
        <v>116</v>
      </c>
      <c r="N53" s="25">
        <v>18</v>
      </c>
      <c r="O53" s="26">
        <v>168</v>
      </c>
      <c r="P53" s="3"/>
      <c r="Q53" s="3"/>
      <c r="R53" s="3"/>
      <c r="S53" s="3"/>
      <c r="T53" s="3"/>
    </row>
    <row r="54" spans="1:20" x14ac:dyDescent="0.2">
      <c r="A54" s="23"/>
      <c r="B54" s="24">
        <v>49</v>
      </c>
      <c r="C54" s="36">
        <v>699</v>
      </c>
      <c r="D54" s="24">
        <v>515.99010299999998</v>
      </c>
      <c r="E54" s="24">
        <v>284.91150299999998</v>
      </c>
      <c r="F54" s="24">
        <v>114.46953000000001</v>
      </c>
      <c r="G54" s="12">
        <v>93.838819000000001</v>
      </c>
      <c r="H54" s="24">
        <v>406</v>
      </c>
      <c r="I54" s="24">
        <v>178</v>
      </c>
      <c r="J54" s="25">
        <v>22</v>
      </c>
      <c r="K54" s="25">
        <v>206</v>
      </c>
      <c r="L54" s="13">
        <v>343</v>
      </c>
      <c r="M54" s="25">
        <v>148</v>
      </c>
      <c r="N54" s="25">
        <v>18</v>
      </c>
      <c r="O54" s="26">
        <v>177</v>
      </c>
      <c r="P54" s="3"/>
      <c r="Q54" s="3"/>
      <c r="R54" s="3"/>
      <c r="S54" s="3"/>
      <c r="T54" s="3"/>
    </row>
    <row r="55" spans="1:20" x14ac:dyDescent="0.2">
      <c r="A55" s="23"/>
      <c r="B55" s="24">
        <v>50</v>
      </c>
      <c r="C55" s="36">
        <v>282</v>
      </c>
      <c r="D55" s="24">
        <v>195.64326500000001</v>
      </c>
      <c r="E55" s="24">
        <v>92.931836000000004</v>
      </c>
      <c r="F55" s="24">
        <v>60.764305</v>
      </c>
      <c r="G55" s="12">
        <v>40.427059</v>
      </c>
      <c r="H55" s="24">
        <v>121</v>
      </c>
      <c r="I55" s="24">
        <v>61</v>
      </c>
      <c r="J55" s="25">
        <v>5</v>
      </c>
      <c r="K55" s="25">
        <v>55</v>
      </c>
      <c r="L55" s="13">
        <v>97</v>
      </c>
      <c r="M55" s="25">
        <v>49</v>
      </c>
      <c r="N55" s="25">
        <v>2</v>
      </c>
      <c r="O55" s="26">
        <v>46</v>
      </c>
      <c r="P55" s="3"/>
      <c r="Q55" s="3"/>
      <c r="R55" s="3"/>
      <c r="S55" s="3"/>
      <c r="T55" s="3"/>
    </row>
    <row r="56" spans="1:20" x14ac:dyDescent="0.2">
      <c r="A56" s="23"/>
      <c r="B56" s="24">
        <v>51</v>
      </c>
      <c r="C56" s="36">
        <v>603</v>
      </c>
      <c r="D56" s="24">
        <v>529.77109499999995</v>
      </c>
      <c r="E56" s="24">
        <v>149.42657800000001</v>
      </c>
      <c r="F56" s="24">
        <v>181.42344900000001</v>
      </c>
      <c r="G56" s="12">
        <v>188.11819700000001</v>
      </c>
      <c r="H56" s="24">
        <v>354</v>
      </c>
      <c r="I56" s="24">
        <v>128</v>
      </c>
      <c r="J56" s="25">
        <v>38</v>
      </c>
      <c r="K56" s="25">
        <v>188</v>
      </c>
      <c r="L56" s="13">
        <v>303</v>
      </c>
      <c r="M56" s="25">
        <v>109</v>
      </c>
      <c r="N56" s="25">
        <v>33</v>
      </c>
      <c r="O56" s="26">
        <v>161</v>
      </c>
      <c r="P56" s="3"/>
      <c r="Q56" s="3"/>
      <c r="R56" s="3"/>
      <c r="S56" s="3"/>
      <c r="T56" s="3"/>
    </row>
    <row r="57" spans="1:20" x14ac:dyDescent="0.2">
      <c r="A57" s="23"/>
      <c r="B57" s="24">
        <v>52</v>
      </c>
      <c r="C57" s="36">
        <v>1144</v>
      </c>
      <c r="D57" s="24">
        <v>504.86521599999998</v>
      </c>
      <c r="E57" s="24">
        <v>110.973224</v>
      </c>
      <c r="F57" s="24">
        <v>230.21521000000001</v>
      </c>
      <c r="G57" s="12">
        <v>149.39107300000001</v>
      </c>
      <c r="H57" s="24">
        <v>706</v>
      </c>
      <c r="I57" s="24">
        <v>252</v>
      </c>
      <c r="J57" s="25">
        <v>53</v>
      </c>
      <c r="K57" s="25">
        <v>401</v>
      </c>
      <c r="L57" s="13">
        <v>620</v>
      </c>
      <c r="M57" s="25">
        <v>220</v>
      </c>
      <c r="N57" s="25">
        <v>40</v>
      </c>
      <c r="O57" s="26">
        <v>360</v>
      </c>
      <c r="P57" s="3"/>
      <c r="Q57" s="3"/>
      <c r="R57" s="3"/>
      <c r="S57" s="3"/>
      <c r="T57" s="3"/>
    </row>
    <row r="58" spans="1:20" x14ac:dyDescent="0.2">
      <c r="A58" s="23"/>
      <c r="B58" s="24">
        <v>53</v>
      </c>
      <c r="C58" s="36">
        <v>258</v>
      </c>
      <c r="D58" s="24">
        <v>226.78529900000001</v>
      </c>
      <c r="E58" s="24">
        <v>42.250672000000002</v>
      </c>
      <c r="F58" s="24">
        <v>117.66785299999999</v>
      </c>
      <c r="G58" s="12">
        <v>52.340462000000002</v>
      </c>
      <c r="H58" s="24">
        <v>158</v>
      </c>
      <c r="I58" s="24">
        <v>65</v>
      </c>
      <c r="J58" s="25">
        <v>16</v>
      </c>
      <c r="K58" s="25">
        <v>77</v>
      </c>
      <c r="L58" s="13">
        <v>135</v>
      </c>
      <c r="M58" s="25">
        <v>53</v>
      </c>
      <c r="N58" s="25">
        <v>13</v>
      </c>
      <c r="O58" s="26">
        <v>69</v>
      </c>
      <c r="P58" s="3"/>
      <c r="Q58" s="3"/>
      <c r="R58" s="3"/>
      <c r="S58" s="3"/>
      <c r="T58" s="3"/>
    </row>
    <row r="59" spans="1:20" x14ac:dyDescent="0.2">
      <c r="A59" s="23"/>
      <c r="B59" s="24">
        <v>54</v>
      </c>
      <c r="C59" s="36">
        <v>987</v>
      </c>
      <c r="D59" s="24">
        <v>749.145398</v>
      </c>
      <c r="E59" s="24">
        <v>307.19757399999997</v>
      </c>
      <c r="F59" s="24">
        <v>327.95629600000001</v>
      </c>
      <c r="G59" s="12">
        <v>96.057863999999995</v>
      </c>
      <c r="H59" s="24">
        <v>659</v>
      </c>
      <c r="I59" s="24">
        <v>226</v>
      </c>
      <c r="J59" s="25">
        <v>53</v>
      </c>
      <c r="K59" s="25">
        <v>380</v>
      </c>
      <c r="L59" s="13">
        <v>556</v>
      </c>
      <c r="M59" s="25">
        <v>187</v>
      </c>
      <c r="N59" s="25">
        <v>40</v>
      </c>
      <c r="O59" s="26">
        <v>329</v>
      </c>
      <c r="P59" s="3"/>
      <c r="Q59" s="3"/>
      <c r="R59" s="3"/>
      <c r="S59" s="3"/>
      <c r="T59" s="3"/>
    </row>
    <row r="60" spans="1:20" x14ac:dyDescent="0.2">
      <c r="A60" s="23"/>
      <c r="B60" s="24">
        <v>55</v>
      </c>
      <c r="C60" s="36">
        <v>1202</v>
      </c>
      <c r="D60" s="24">
        <v>716.86537399999997</v>
      </c>
      <c r="E60" s="24">
        <v>235.60012900000001</v>
      </c>
      <c r="F60" s="24">
        <v>303.31216699999999</v>
      </c>
      <c r="G60" s="12">
        <v>177.645386</v>
      </c>
      <c r="H60" s="24">
        <v>753</v>
      </c>
      <c r="I60" s="24">
        <v>313</v>
      </c>
      <c r="J60" s="25">
        <v>76</v>
      </c>
      <c r="K60" s="25">
        <v>364</v>
      </c>
      <c r="L60" s="13">
        <v>648</v>
      </c>
      <c r="M60" s="25">
        <v>259</v>
      </c>
      <c r="N60" s="25">
        <v>67</v>
      </c>
      <c r="O60" s="26">
        <v>322</v>
      </c>
      <c r="P60" s="3"/>
      <c r="Q60" s="3"/>
      <c r="R60" s="3"/>
      <c r="S60" s="3"/>
      <c r="T60" s="3"/>
    </row>
    <row r="61" spans="1:20" x14ac:dyDescent="0.2">
      <c r="A61" s="23"/>
      <c r="B61" s="24">
        <v>56</v>
      </c>
      <c r="C61" s="36">
        <v>1283</v>
      </c>
      <c r="D61" s="24">
        <v>924.61481000000003</v>
      </c>
      <c r="E61" s="24">
        <v>528.23009500000001</v>
      </c>
      <c r="F61" s="24">
        <v>106.949635</v>
      </c>
      <c r="G61" s="12">
        <v>254.70537200000001</v>
      </c>
      <c r="H61" s="24">
        <v>688</v>
      </c>
      <c r="I61" s="24">
        <v>403</v>
      </c>
      <c r="J61" s="25">
        <v>85</v>
      </c>
      <c r="K61" s="25">
        <v>200</v>
      </c>
      <c r="L61" s="13">
        <v>557</v>
      </c>
      <c r="M61" s="25">
        <v>325</v>
      </c>
      <c r="N61" s="25">
        <v>67</v>
      </c>
      <c r="O61" s="26">
        <v>165</v>
      </c>
      <c r="P61" s="3"/>
      <c r="Q61" s="3"/>
      <c r="R61" s="3"/>
      <c r="S61" s="3"/>
      <c r="T61" s="3"/>
    </row>
    <row r="62" spans="1:20" x14ac:dyDescent="0.2">
      <c r="A62" s="23"/>
      <c r="B62" s="24">
        <v>57</v>
      </c>
      <c r="C62" s="36">
        <v>319</v>
      </c>
      <c r="D62" s="24">
        <v>283.79526700000002</v>
      </c>
      <c r="E62" s="24">
        <v>82.947423000000001</v>
      </c>
      <c r="F62" s="24">
        <v>139.313287</v>
      </c>
      <c r="G62" s="12">
        <v>61.253118000000001</v>
      </c>
      <c r="H62" s="24">
        <v>207</v>
      </c>
      <c r="I62" s="24">
        <v>90</v>
      </c>
      <c r="J62" s="25">
        <v>16</v>
      </c>
      <c r="K62" s="25">
        <v>101</v>
      </c>
      <c r="L62" s="13">
        <v>174</v>
      </c>
      <c r="M62" s="25">
        <v>74</v>
      </c>
      <c r="N62" s="25">
        <v>13</v>
      </c>
      <c r="O62" s="26">
        <v>87</v>
      </c>
      <c r="P62" s="3"/>
      <c r="Q62" s="3"/>
      <c r="R62" s="3"/>
      <c r="S62" s="3"/>
      <c r="T62" s="3"/>
    </row>
    <row r="63" spans="1:20" x14ac:dyDescent="0.2">
      <c r="A63" s="23"/>
      <c r="B63" s="24">
        <v>58</v>
      </c>
      <c r="C63" s="36">
        <v>593</v>
      </c>
      <c r="D63" s="24">
        <v>468.00561900000002</v>
      </c>
      <c r="E63" s="24">
        <v>66.500000999999997</v>
      </c>
      <c r="F63" s="24">
        <v>131.10619700000001</v>
      </c>
      <c r="G63" s="12">
        <v>246.78833800000001</v>
      </c>
      <c r="H63" s="24">
        <v>408</v>
      </c>
      <c r="I63" s="24">
        <v>72</v>
      </c>
      <c r="J63" s="25">
        <v>88</v>
      </c>
      <c r="K63" s="25">
        <v>248</v>
      </c>
      <c r="L63" s="13">
        <v>352</v>
      </c>
      <c r="M63" s="25">
        <v>56</v>
      </c>
      <c r="N63" s="25">
        <v>74</v>
      </c>
      <c r="O63" s="26">
        <v>222</v>
      </c>
      <c r="P63" s="3"/>
      <c r="Q63" s="3"/>
      <c r="R63" s="3"/>
      <c r="S63" s="3"/>
      <c r="T63" s="3"/>
    </row>
    <row r="64" spans="1:20" x14ac:dyDescent="0.2">
      <c r="A64" s="23"/>
      <c r="B64" s="24">
        <v>59</v>
      </c>
      <c r="C64" s="36">
        <v>557</v>
      </c>
      <c r="D64" s="24">
        <v>378.114125</v>
      </c>
      <c r="E64" s="24">
        <v>46.988672999999999</v>
      </c>
      <c r="F64" s="24">
        <v>145.48665</v>
      </c>
      <c r="G64" s="12">
        <v>174.69017600000001</v>
      </c>
      <c r="H64" s="24">
        <v>335</v>
      </c>
      <c r="I64" s="24">
        <v>70</v>
      </c>
      <c r="J64" s="25">
        <v>58</v>
      </c>
      <c r="K64" s="25">
        <v>207</v>
      </c>
      <c r="L64" s="13">
        <v>274</v>
      </c>
      <c r="M64" s="25">
        <v>57</v>
      </c>
      <c r="N64" s="25">
        <v>41</v>
      </c>
      <c r="O64" s="26">
        <v>176</v>
      </c>
      <c r="P64" s="3"/>
      <c r="Q64" s="3"/>
      <c r="R64" s="3"/>
      <c r="S64" s="3"/>
      <c r="T64" s="3"/>
    </row>
    <row r="65" spans="1:20" x14ac:dyDescent="0.2">
      <c r="A65" s="23"/>
      <c r="B65" s="24">
        <v>60</v>
      </c>
      <c r="C65" s="36">
        <v>217</v>
      </c>
      <c r="D65" s="24">
        <v>159.81260900000001</v>
      </c>
      <c r="E65" s="24">
        <v>52.226154999999999</v>
      </c>
      <c r="F65" s="24">
        <v>93.369544000000005</v>
      </c>
      <c r="G65" s="12">
        <v>13.475686</v>
      </c>
      <c r="H65" s="24">
        <v>110</v>
      </c>
      <c r="I65" s="24">
        <v>41</v>
      </c>
      <c r="J65" s="25">
        <v>4</v>
      </c>
      <c r="K65" s="25">
        <v>65</v>
      </c>
      <c r="L65" s="13">
        <v>91</v>
      </c>
      <c r="M65" s="25">
        <v>35</v>
      </c>
      <c r="N65" s="25">
        <v>2</v>
      </c>
      <c r="O65" s="26">
        <v>54</v>
      </c>
      <c r="P65" s="3"/>
      <c r="Q65" s="3"/>
      <c r="R65" s="3"/>
      <c r="S65" s="3"/>
      <c r="T65" s="3"/>
    </row>
    <row r="66" spans="1:20" x14ac:dyDescent="0.2">
      <c r="A66" s="23"/>
      <c r="B66" s="24">
        <v>61</v>
      </c>
      <c r="C66" s="36">
        <v>410</v>
      </c>
      <c r="D66" s="24">
        <v>387.26158500000003</v>
      </c>
      <c r="E66" s="24">
        <v>99.326144999999997</v>
      </c>
      <c r="F66" s="24">
        <v>225.53003000000001</v>
      </c>
      <c r="G66" s="12">
        <v>48.510672999999997</v>
      </c>
      <c r="H66" s="24">
        <v>265</v>
      </c>
      <c r="I66" s="24">
        <v>111</v>
      </c>
      <c r="J66" s="25">
        <v>10</v>
      </c>
      <c r="K66" s="25">
        <v>144</v>
      </c>
      <c r="L66" s="13">
        <v>231</v>
      </c>
      <c r="M66" s="25">
        <v>97</v>
      </c>
      <c r="N66" s="25">
        <v>8</v>
      </c>
      <c r="O66" s="26">
        <v>126</v>
      </c>
      <c r="P66" s="3"/>
      <c r="Q66" s="3"/>
      <c r="R66" s="3"/>
      <c r="S66" s="3"/>
      <c r="T66" s="3"/>
    </row>
    <row r="67" spans="1:20" x14ac:dyDescent="0.2">
      <c r="A67" s="23"/>
      <c r="B67" s="24">
        <v>62</v>
      </c>
      <c r="C67" s="36">
        <v>749</v>
      </c>
      <c r="D67" s="24">
        <v>416.51686599999999</v>
      </c>
      <c r="E67" s="24">
        <v>42.963577000000001</v>
      </c>
      <c r="F67" s="24">
        <v>150.11578399999999</v>
      </c>
      <c r="G67" s="12">
        <v>223.4375</v>
      </c>
      <c r="H67" s="24">
        <v>501</v>
      </c>
      <c r="I67" s="24">
        <v>177</v>
      </c>
      <c r="J67" s="25">
        <v>88</v>
      </c>
      <c r="K67" s="25">
        <v>236</v>
      </c>
      <c r="L67" s="13">
        <v>440</v>
      </c>
      <c r="M67" s="25">
        <v>154</v>
      </c>
      <c r="N67" s="25">
        <v>78</v>
      </c>
      <c r="O67" s="26">
        <v>208</v>
      </c>
      <c r="P67" s="3"/>
      <c r="Q67" s="3"/>
      <c r="R67" s="3"/>
      <c r="S67" s="3"/>
      <c r="T67" s="3"/>
    </row>
    <row r="68" spans="1:20" x14ac:dyDescent="0.2">
      <c r="A68" s="23"/>
      <c r="B68" s="24">
        <v>63</v>
      </c>
      <c r="C68" s="36">
        <v>538</v>
      </c>
      <c r="D68" s="24">
        <v>434.24013000000002</v>
      </c>
      <c r="E68" s="24">
        <v>147.859714</v>
      </c>
      <c r="F68" s="24">
        <v>149.201099</v>
      </c>
      <c r="G68" s="12">
        <v>131.72594100000001</v>
      </c>
      <c r="H68" s="24">
        <v>299</v>
      </c>
      <c r="I68" s="24">
        <v>121</v>
      </c>
      <c r="J68" s="25">
        <v>29</v>
      </c>
      <c r="K68" s="25">
        <v>149</v>
      </c>
      <c r="L68" s="13">
        <v>253</v>
      </c>
      <c r="M68" s="25">
        <v>96</v>
      </c>
      <c r="N68" s="25">
        <v>27</v>
      </c>
      <c r="O68" s="26">
        <v>130</v>
      </c>
      <c r="P68" s="3"/>
      <c r="Q68" s="3"/>
      <c r="R68" s="3"/>
      <c r="S68" s="3"/>
      <c r="T68" s="3"/>
    </row>
    <row r="69" spans="1:20" x14ac:dyDescent="0.2">
      <c r="A69" s="23"/>
      <c r="B69" s="24">
        <v>64</v>
      </c>
      <c r="C69" s="36">
        <v>1456</v>
      </c>
      <c r="D69" s="24">
        <v>761.31230700000003</v>
      </c>
      <c r="E69" s="24">
        <v>278.60139700000002</v>
      </c>
      <c r="F69" s="24">
        <v>194.96326999999999</v>
      </c>
      <c r="G69" s="12">
        <v>257.74764399999998</v>
      </c>
      <c r="H69" s="24">
        <v>695</v>
      </c>
      <c r="I69" s="24">
        <v>316</v>
      </c>
      <c r="J69" s="25">
        <v>56</v>
      </c>
      <c r="K69" s="25">
        <v>323</v>
      </c>
      <c r="L69" s="13">
        <v>583</v>
      </c>
      <c r="M69" s="25">
        <v>262</v>
      </c>
      <c r="N69" s="25">
        <v>47</v>
      </c>
      <c r="O69" s="26">
        <v>274</v>
      </c>
      <c r="P69" s="3"/>
      <c r="Q69" s="3"/>
      <c r="R69" s="3"/>
      <c r="S69" s="3"/>
      <c r="T69" s="3"/>
    </row>
    <row r="70" spans="1:20" x14ac:dyDescent="0.2">
      <c r="A70" s="23"/>
      <c r="B70" s="24">
        <v>65</v>
      </c>
      <c r="C70" s="36">
        <v>488</v>
      </c>
      <c r="D70" s="24">
        <v>339.39514000000003</v>
      </c>
      <c r="E70" s="24">
        <v>126.85840399999999</v>
      </c>
      <c r="F70" s="24">
        <v>93.580928999999998</v>
      </c>
      <c r="G70" s="12">
        <v>106.455806</v>
      </c>
      <c r="H70" s="24">
        <v>297</v>
      </c>
      <c r="I70" s="24">
        <v>112</v>
      </c>
      <c r="J70" s="25">
        <v>38</v>
      </c>
      <c r="K70" s="25">
        <v>147</v>
      </c>
      <c r="L70" s="13">
        <v>257</v>
      </c>
      <c r="M70" s="25">
        <v>96</v>
      </c>
      <c r="N70" s="25">
        <v>31</v>
      </c>
      <c r="O70" s="26">
        <v>130</v>
      </c>
      <c r="P70" s="3"/>
      <c r="Q70" s="3"/>
      <c r="R70" s="3"/>
      <c r="S70" s="3"/>
      <c r="T70" s="3"/>
    </row>
    <row r="71" spans="1:20" x14ac:dyDescent="0.2">
      <c r="A71" s="23"/>
      <c r="B71" s="24">
        <v>66</v>
      </c>
      <c r="C71" s="36">
        <v>683</v>
      </c>
      <c r="D71" s="24">
        <v>417.80753199999998</v>
      </c>
      <c r="E71" s="24">
        <v>81.766052999999999</v>
      </c>
      <c r="F71" s="24">
        <v>147.46404699999999</v>
      </c>
      <c r="G71" s="12">
        <v>139.80385699999999</v>
      </c>
      <c r="H71" s="24">
        <v>348</v>
      </c>
      <c r="I71" s="24">
        <v>105</v>
      </c>
      <c r="J71" s="25">
        <v>58</v>
      </c>
      <c r="K71" s="25">
        <v>185</v>
      </c>
      <c r="L71" s="13">
        <v>289</v>
      </c>
      <c r="M71" s="25">
        <v>93</v>
      </c>
      <c r="N71" s="25">
        <v>49</v>
      </c>
      <c r="O71" s="26">
        <v>147</v>
      </c>
      <c r="P71" s="3"/>
      <c r="Q71" s="3"/>
      <c r="R71" s="3"/>
      <c r="S71" s="3"/>
      <c r="T71" s="3"/>
    </row>
    <row r="72" spans="1:20" x14ac:dyDescent="0.2">
      <c r="A72" s="23"/>
      <c r="B72" s="24">
        <v>67</v>
      </c>
      <c r="C72" s="36">
        <v>679</v>
      </c>
      <c r="D72" s="24">
        <v>481.89939800000002</v>
      </c>
      <c r="E72" s="24">
        <v>123.49999800000001</v>
      </c>
      <c r="F72" s="24">
        <v>130.43477999999999</v>
      </c>
      <c r="G72" s="12">
        <v>227.96460400000001</v>
      </c>
      <c r="H72" s="24">
        <v>390</v>
      </c>
      <c r="I72" s="24">
        <v>146</v>
      </c>
      <c r="J72" s="25">
        <v>41</v>
      </c>
      <c r="K72" s="25">
        <v>203</v>
      </c>
      <c r="L72" s="13">
        <v>342</v>
      </c>
      <c r="M72" s="25">
        <v>122</v>
      </c>
      <c r="N72" s="25">
        <v>35</v>
      </c>
      <c r="O72" s="26">
        <v>185</v>
      </c>
      <c r="P72" s="3"/>
      <c r="Q72" s="3"/>
      <c r="R72" s="3"/>
      <c r="S72" s="3"/>
      <c r="T72" s="3"/>
    </row>
    <row r="73" spans="1:20" x14ac:dyDescent="0.2">
      <c r="A73" s="23"/>
      <c r="B73" s="24">
        <v>68</v>
      </c>
      <c r="C73" s="36">
        <v>181</v>
      </c>
      <c r="D73" s="24">
        <v>131.08163400000001</v>
      </c>
      <c r="E73" s="24">
        <v>38.469577999999998</v>
      </c>
      <c r="F73" s="24">
        <v>49.205962999999997</v>
      </c>
      <c r="G73" s="12">
        <v>36.587929000000003</v>
      </c>
      <c r="H73" s="24">
        <v>182</v>
      </c>
      <c r="I73" s="24">
        <v>72</v>
      </c>
      <c r="J73" s="25">
        <v>21</v>
      </c>
      <c r="K73" s="25">
        <v>89</v>
      </c>
      <c r="L73" s="13">
        <v>136</v>
      </c>
      <c r="M73" s="25">
        <v>48</v>
      </c>
      <c r="N73" s="25">
        <v>19</v>
      </c>
      <c r="O73" s="26">
        <v>69</v>
      </c>
      <c r="P73" s="3"/>
      <c r="Q73" s="3"/>
      <c r="R73" s="3"/>
      <c r="S73" s="3"/>
      <c r="T73" s="3"/>
    </row>
    <row r="74" spans="1:20" x14ac:dyDescent="0.2">
      <c r="A74" s="23"/>
      <c r="B74" s="24">
        <v>69</v>
      </c>
      <c r="C74" s="36">
        <v>833</v>
      </c>
      <c r="D74" s="24">
        <v>485.77184999999997</v>
      </c>
      <c r="E74" s="24">
        <v>132.28191000000001</v>
      </c>
      <c r="F74" s="24">
        <v>216.5677</v>
      </c>
      <c r="G74" s="12">
        <v>129.31259</v>
      </c>
      <c r="H74" s="24">
        <v>547</v>
      </c>
      <c r="I74" s="24">
        <v>191</v>
      </c>
      <c r="J74" s="25">
        <v>69</v>
      </c>
      <c r="K74" s="25">
        <v>287</v>
      </c>
      <c r="L74" s="13">
        <v>461</v>
      </c>
      <c r="M74" s="25">
        <v>154</v>
      </c>
      <c r="N74" s="25">
        <v>63</v>
      </c>
      <c r="O74" s="26">
        <v>244</v>
      </c>
      <c r="P74" s="3"/>
      <c r="Q74" s="3"/>
      <c r="R74" s="3"/>
      <c r="S74" s="3"/>
      <c r="T74" s="3"/>
    </row>
    <row r="75" spans="1:20" x14ac:dyDescent="0.2">
      <c r="A75" s="23"/>
      <c r="B75" s="24">
        <v>70</v>
      </c>
      <c r="C75" s="36">
        <v>508</v>
      </c>
      <c r="D75" s="24">
        <v>429.31437299999999</v>
      </c>
      <c r="E75" s="24">
        <v>68.016608000000005</v>
      </c>
      <c r="F75" s="24">
        <v>224.699713</v>
      </c>
      <c r="G75" s="12">
        <v>121.315046</v>
      </c>
      <c r="H75" s="24">
        <v>314</v>
      </c>
      <c r="I75" s="24">
        <v>73</v>
      </c>
      <c r="J75" s="25">
        <v>45</v>
      </c>
      <c r="K75" s="25">
        <v>196</v>
      </c>
      <c r="L75" s="13">
        <v>268</v>
      </c>
      <c r="M75" s="25">
        <v>60</v>
      </c>
      <c r="N75" s="25">
        <v>40</v>
      </c>
      <c r="O75" s="26">
        <v>168</v>
      </c>
      <c r="P75" s="3"/>
      <c r="Q75" s="3"/>
      <c r="R75" s="3"/>
      <c r="S75" s="3"/>
      <c r="T75" s="3"/>
    </row>
    <row r="76" spans="1:20" x14ac:dyDescent="0.2">
      <c r="A76" s="23"/>
      <c r="B76" s="24">
        <v>71</v>
      </c>
      <c r="C76" s="36">
        <v>7</v>
      </c>
      <c r="D76" s="24">
        <v>6.3906530000000004</v>
      </c>
      <c r="E76" s="24">
        <v>1.521739</v>
      </c>
      <c r="F76" s="24">
        <v>4.8689140000000002</v>
      </c>
      <c r="G76" s="12">
        <v>0</v>
      </c>
      <c r="H76" s="24">
        <v>1</v>
      </c>
      <c r="I76" s="24">
        <v>0</v>
      </c>
      <c r="J76" s="25">
        <v>1</v>
      </c>
      <c r="K76" s="25">
        <v>0</v>
      </c>
      <c r="L76" s="13">
        <v>0</v>
      </c>
      <c r="M76" s="25">
        <v>0</v>
      </c>
      <c r="N76" s="25">
        <v>0</v>
      </c>
      <c r="O76" s="26">
        <v>0</v>
      </c>
      <c r="P76" s="3"/>
      <c r="Q76" s="3"/>
      <c r="R76" s="3"/>
      <c r="S76" s="3"/>
      <c r="T76" s="3"/>
    </row>
    <row r="77" spans="1:20" x14ac:dyDescent="0.2">
      <c r="A77" s="23"/>
      <c r="B77" s="24">
        <v>72</v>
      </c>
      <c r="C77" s="36">
        <v>830</v>
      </c>
      <c r="D77" s="24">
        <v>551.98016700000005</v>
      </c>
      <c r="E77" s="24">
        <v>178.669814</v>
      </c>
      <c r="F77" s="24">
        <v>111.592095</v>
      </c>
      <c r="G77" s="12">
        <v>224.21832699999999</v>
      </c>
      <c r="H77" s="24">
        <v>366</v>
      </c>
      <c r="I77" s="24">
        <v>119</v>
      </c>
      <c r="J77" s="25">
        <v>75</v>
      </c>
      <c r="K77" s="25">
        <v>172</v>
      </c>
      <c r="L77" s="13">
        <v>307</v>
      </c>
      <c r="M77" s="25">
        <v>97</v>
      </c>
      <c r="N77" s="25">
        <v>70</v>
      </c>
      <c r="O77" s="26">
        <v>140</v>
      </c>
      <c r="P77" s="3"/>
      <c r="Q77" s="3"/>
      <c r="R77" s="3"/>
      <c r="S77" s="3"/>
      <c r="T77" s="3"/>
    </row>
    <row r="78" spans="1:20" x14ac:dyDescent="0.2">
      <c r="A78" s="23"/>
      <c r="B78" s="24">
        <v>73</v>
      </c>
      <c r="C78" s="36">
        <v>2599</v>
      </c>
      <c r="D78" s="24">
        <v>1820.0000090000001</v>
      </c>
      <c r="E78" s="24">
        <v>440.00009299999999</v>
      </c>
      <c r="F78" s="24">
        <v>729.99997099999996</v>
      </c>
      <c r="G78" s="12">
        <v>569.99997299999995</v>
      </c>
      <c r="H78" s="24">
        <v>1335</v>
      </c>
      <c r="I78" s="24">
        <v>506</v>
      </c>
      <c r="J78" s="25">
        <v>184</v>
      </c>
      <c r="K78" s="25">
        <v>645</v>
      </c>
      <c r="L78" s="13">
        <v>1104</v>
      </c>
      <c r="M78" s="25">
        <v>398</v>
      </c>
      <c r="N78" s="25">
        <v>164</v>
      </c>
      <c r="O78" s="26">
        <v>542</v>
      </c>
      <c r="P78" s="3"/>
      <c r="Q78" s="3"/>
      <c r="R78" s="3"/>
      <c r="S78" s="3"/>
      <c r="T78" s="3"/>
    </row>
    <row r="79" spans="1:20" x14ac:dyDescent="0.2">
      <c r="A79" s="23"/>
      <c r="B79" s="24">
        <v>74</v>
      </c>
      <c r="C79" s="36">
        <v>1492</v>
      </c>
      <c r="D79" s="24">
        <v>1198.383875</v>
      </c>
      <c r="E79" s="24">
        <v>204.04982100000001</v>
      </c>
      <c r="F79" s="24">
        <v>603.30330300000003</v>
      </c>
      <c r="G79" s="12">
        <v>370.68485900000002</v>
      </c>
      <c r="H79" s="24">
        <v>915</v>
      </c>
      <c r="I79" s="24">
        <v>291</v>
      </c>
      <c r="J79" s="25">
        <v>112</v>
      </c>
      <c r="K79" s="25">
        <v>512</v>
      </c>
      <c r="L79" s="13">
        <v>751</v>
      </c>
      <c r="M79" s="25">
        <v>239</v>
      </c>
      <c r="N79" s="25">
        <v>91</v>
      </c>
      <c r="O79" s="26">
        <v>421</v>
      </c>
      <c r="P79" s="3"/>
      <c r="Q79" s="3"/>
      <c r="R79" s="3"/>
      <c r="S79" s="3"/>
      <c r="T79" s="3"/>
    </row>
    <row r="80" spans="1:20" x14ac:dyDescent="0.2">
      <c r="A80" s="23"/>
      <c r="B80" s="24">
        <v>75</v>
      </c>
      <c r="C80" s="36">
        <v>0</v>
      </c>
      <c r="D80" s="24">
        <v>0</v>
      </c>
      <c r="E80" s="24">
        <v>0</v>
      </c>
      <c r="F80" s="24">
        <v>0</v>
      </c>
      <c r="G80" s="12">
        <v>0</v>
      </c>
      <c r="H80" s="24">
        <v>0</v>
      </c>
      <c r="I80" s="24">
        <v>0</v>
      </c>
      <c r="J80" s="25">
        <v>0</v>
      </c>
      <c r="K80" s="25">
        <v>0</v>
      </c>
      <c r="L80" s="13">
        <v>0</v>
      </c>
      <c r="M80" s="25">
        <v>0</v>
      </c>
      <c r="N80" s="25">
        <v>0</v>
      </c>
      <c r="O80" s="26">
        <v>0</v>
      </c>
      <c r="P80" s="3"/>
      <c r="Q80" s="3"/>
      <c r="R80" s="3"/>
      <c r="S80" s="3"/>
      <c r="T80" s="3"/>
    </row>
    <row r="81" spans="1:20" x14ac:dyDescent="0.2">
      <c r="A81" s="23"/>
      <c r="B81" s="24">
        <v>76</v>
      </c>
      <c r="C81" s="36">
        <v>1376</v>
      </c>
      <c r="D81" s="24">
        <v>888.83768199999997</v>
      </c>
      <c r="E81" s="24">
        <v>136.332244</v>
      </c>
      <c r="F81" s="24">
        <v>447.65190200000001</v>
      </c>
      <c r="G81" s="12">
        <v>269.56781699999999</v>
      </c>
      <c r="H81" s="24">
        <v>691</v>
      </c>
      <c r="I81" s="24">
        <v>190</v>
      </c>
      <c r="J81" s="25">
        <v>146</v>
      </c>
      <c r="K81" s="25">
        <v>355</v>
      </c>
      <c r="L81" s="13">
        <v>588</v>
      </c>
      <c r="M81" s="25">
        <v>161</v>
      </c>
      <c r="N81" s="25">
        <v>124</v>
      </c>
      <c r="O81" s="26">
        <v>303</v>
      </c>
      <c r="P81" s="3"/>
      <c r="Q81" s="3"/>
      <c r="R81" s="3"/>
      <c r="S81" s="3"/>
      <c r="T81" s="3"/>
    </row>
    <row r="82" spans="1:20" x14ac:dyDescent="0.2">
      <c r="A82" s="23"/>
      <c r="B82" s="24">
        <v>77</v>
      </c>
      <c r="C82" s="36">
        <v>522</v>
      </c>
      <c r="D82" s="24">
        <v>432.30160599999999</v>
      </c>
      <c r="E82" s="24">
        <v>92.933581000000004</v>
      </c>
      <c r="F82" s="24">
        <v>196.99699100000001</v>
      </c>
      <c r="G82" s="12">
        <v>122.99996899999999</v>
      </c>
      <c r="H82" s="24">
        <v>347</v>
      </c>
      <c r="I82" s="24">
        <v>112</v>
      </c>
      <c r="J82" s="25">
        <v>30</v>
      </c>
      <c r="K82" s="25">
        <v>205</v>
      </c>
      <c r="L82" s="13">
        <v>291</v>
      </c>
      <c r="M82" s="25">
        <v>95</v>
      </c>
      <c r="N82" s="25">
        <v>21</v>
      </c>
      <c r="O82" s="26">
        <v>175</v>
      </c>
      <c r="P82" s="3"/>
      <c r="Q82" s="3"/>
      <c r="R82" s="3"/>
      <c r="S82" s="3"/>
      <c r="T82" s="3"/>
    </row>
    <row r="83" spans="1:20" x14ac:dyDescent="0.2">
      <c r="A83" s="27"/>
      <c r="B83" s="24">
        <v>78</v>
      </c>
      <c r="C83" s="36">
        <v>1404</v>
      </c>
      <c r="D83" s="24">
        <v>767.60942599999998</v>
      </c>
      <c r="E83" s="24">
        <v>313.47825599999999</v>
      </c>
      <c r="F83" s="24">
        <v>255.13108</v>
      </c>
      <c r="G83" s="12">
        <v>199.000113</v>
      </c>
      <c r="H83" s="24">
        <v>809</v>
      </c>
      <c r="I83" s="24">
        <v>327</v>
      </c>
      <c r="J83" s="25">
        <v>77</v>
      </c>
      <c r="K83" s="25">
        <v>405</v>
      </c>
      <c r="L83" s="13">
        <v>692</v>
      </c>
      <c r="M83" s="25">
        <v>271</v>
      </c>
      <c r="N83" s="25">
        <v>67</v>
      </c>
      <c r="O83" s="26">
        <v>354</v>
      </c>
      <c r="P83" s="3"/>
      <c r="Q83" s="3"/>
      <c r="R83" s="3"/>
      <c r="S83" s="3"/>
      <c r="T83" s="3"/>
    </row>
    <row r="84" spans="1:20" x14ac:dyDescent="0.2">
      <c r="A84" s="27"/>
      <c r="B84" s="24">
        <v>79</v>
      </c>
      <c r="C84" s="36">
        <v>411</v>
      </c>
      <c r="D84" s="24">
        <v>284.16839900000002</v>
      </c>
      <c r="E84" s="24">
        <v>95.746504000000002</v>
      </c>
      <c r="F84" s="24">
        <v>86.110437000000005</v>
      </c>
      <c r="G84" s="12">
        <v>96.629656999999995</v>
      </c>
      <c r="H84" s="24">
        <v>257</v>
      </c>
      <c r="I84" s="24">
        <v>93</v>
      </c>
      <c r="J84" s="25">
        <v>17</v>
      </c>
      <c r="K84" s="25">
        <v>147</v>
      </c>
      <c r="L84" s="13">
        <v>218</v>
      </c>
      <c r="M84" s="25">
        <v>72</v>
      </c>
      <c r="N84" s="25">
        <v>16</v>
      </c>
      <c r="O84" s="26">
        <v>130</v>
      </c>
      <c r="P84" s="3"/>
      <c r="Q84" s="3"/>
      <c r="R84" s="3"/>
      <c r="S84" s="3"/>
      <c r="T84" s="3"/>
    </row>
    <row r="85" spans="1:20" x14ac:dyDescent="0.2">
      <c r="A85" s="27"/>
      <c r="B85" s="24">
        <v>80</v>
      </c>
      <c r="C85" s="36">
        <v>1757</v>
      </c>
      <c r="D85" s="24">
        <v>999.22796700000004</v>
      </c>
      <c r="E85" s="24">
        <v>262.71800400000001</v>
      </c>
      <c r="F85" s="24">
        <v>498.43217800000002</v>
      </c>
      <c r="G85" s="12">
        <v>215.68740600000001</v>
      </c>
      <c r="H85" s="24">
        <v>1015</v>
      </c>
      <c r="I85" s="24">
        <v>360</v>
      </c>
      <c r="J85" s="25">
        <v>119</v>
      </c>
      <c r="K85" s="25">
        <v>536</v>
      </c>
      <c r="L85" s="13">
        <v>870</v>
      </c>
      <c r="M85" s="25">
        <v>291</v>
      </c>
      <c r="N85" s="25">
        <v>104</v>
      </c>
      <c r="O85" s="26">
        <v>475</v>
      </c>
      <c r="P85" s="3"/>
      <c r="Q85" s="3"/>
      <c r="R85" s="3"/>
      <c r="S85" s="3"/>
      <c r="T85" s="3"/>
    </row>
    <row r="86" spans="1:20" x14ac:dyDescent="0.2">
      <c r="A86" s="23"/>
      <c r="B86" s="24">
        <v>81</v>
      </c>
      <c r="C86" s="36">
        <v>1105</v>
      </c>
      <c r="D86" s="24">
        <v>754.19519500000001</v>
      </c>
      <c r="E86" s="24">
        <v>144.44439399999999</v>
      </c>
      <c r="F86" s="24">
        <v>259.00931400000002</v>
      </c>
      <c r="G86" s="12">
        <v>313.43991</v>
      </c>
      <c r="H86" s="24">
        <v>744</v>
      </c>
      <c r="I86" s="24">
        <v>184</v>
      </c>
      <c r="J86" s="25">
        <v>185</v>
      </c>
      <c r="K86" s="25">
        <v>375</v>
      </c>
      <c r="L86" s="13">
        <v>638</v>
      </c>
      <c r="M86" s="25">
        <v>165</v>
      </c>
      <c r="N86" s="25">
        <v>151</v>
      </c>
      <c r="O86" s="26">
        <v>322</v>
      </c>
      <c r="P86" s="3"/>
      <c r="Q86" s="3"/>
      <c r="R86" s="3"/>
      <c r="S86" s="3"/>
      <c r="T86" s="3"/>
    </row>
    <row r="87" spans="1:20" x14ac:dyDescent="0.2">
      <c r="A87" s="27"/>
      <c r="B87" s="24">
        <v>82</v>
      </c>
      <c r="C87" s="36">
        <v>625</v>
      </c>
      <c r="D87" s="24">
        <v>396.67469699999998</v>
      </c>
      <c r="E87" s="24">
        <v>102.85714299999999</v>
      </c>
      <c r="F87" s="24">
        <v>192.14968300000001</v>
      </c>
      <c r="G87" s="12">
        <v>81.267882</v>
      </c>
      <c r="H87" s="24">
        <v>322</v>
      </c>
      <c r="I87" s="24">
        <v>102</v>
      </c>
      <c r="J87" s="25">
        <v>41</v>
      </c>
      <c r="K87" s="25">
        <v>179</v>
      </c>
      <c r="L87" s="13">
        <v>264</v>
      </c>
      <c r="M87" s="25">
        <v>78</v>
      </c>
      <c r="N87" s="25">
        <v>32</v>
      </c>
      <c r="O87" s="26">
        <v>154</v>
      </c>
      <c r="P87" s="3"/>
      <c r="Q87" s="3"/>
      <c r="R87" s="3"/>
      <c r="S87" s="3"/>
      <c r="T87" s="3"/>
    </row>
    <row r="88" spans="1:20" x14ac:dyDescent="0.2">
      <c r="A88" s="27"/>
      <c r="B88" s="24">
        <v>83</v>
      </c>
      <c r="C88" s="36">
        <v>394</v>
      </c>
      <c r="D88" s="24">
        <v>336.31578100000002</v>
      </c>
      <c r="E88" s="24">
        <v>126.86502</v>
      </c>
      <c r="F88" s="24">
        <v>88.072289999999995</v>
      </c>
      <c r="G88" s="12">
        <v>111.904788</v>
      </c>
      <c r="H88" s="24">
        <v>252</v>
      </c>
      <c r="I88" s="24">
        <v>103</v>
      </c>
      <c r="J88" s="25">
        <v>26</v>
      </c>
      <c r="K88" s="25">
        <v>123</v>
      </c>
      <c r="L88" s="13">
        <v>205</v>
      </c>
      <c r="M88" s="25">
        <v>82</v>
      </c>
      <c r="N88" s="25">
        <v>24</v>
      </c>
      <c r="O88" s="26">
        <v>99</v>
      </c>
      <c r="P88" s="3"/>
      <c r="Q88" s="3"/>
      <c r="R88" s="3"/>
      <c r="S88" s="3"/>
      <c r="T88" s="3"/>
    </row>
    <row r="89" spans="1:20" x14ac:dyDescent="0.2">
      <c r="A89" s="27"/>
      <c r="B89" s="24">
        <v>84</v>
      </c>
      <c r="C89" s="36">
        <v>1741</v>
      </c>
      <c r="D89" s="24">
        <v>804.54768999999999</v>
      </c>
      <c r="E89" s="24">
        <v>481.06964199999999</v>
      </c>
      <c r="F89" s="24">
        <v>136.718806</v>
      </c>
      <c r="G89" s="12">
        <v>84.478548000000004</v>
      </c>
      <c r="H89" s="24">
        <v>503</v>
      </c>
      <c r="I89" s="24">
        <v>315</v>
      </c>
      <c r="J89" s="25">
        <v>31</v>
      </c>
      <c r="K89" s="25">
        <v>157</v>
      </c>
      <c r="L89" s="13">
        <v>334</v>
      </c>
      <c r="M89" s="25">
        <v>195</v>
      </c>
      <c r="N89" s="25">
        <v>24</v>
      </c>
      <c r="O89" s="26">
        <v>115</v>
      </c>
      <c r="P89" s="3"/>
      <c r="Q89" s="3"/>
      <c r="R89" s="3"/>
      <c r="S89" s="3"/>
      <c r="T89" s="3"/>
    </row>
    <row r="90" spans="1:20" x14ac:dyDescent="0.2">
      <c r="A90" s="23"/>
      <c r="B90" s="24">
        <v>85</v>
      </c>
      <c r="C90" s="36">
        <v>1148</v>
      </c>
      <c r="D90" s="24">
        <v>858.203981</v>
      </c>
      <c r="E90" s="24">
        <v>241.10375400000001</v>
      </c>
      <c r="F90" s="24">
        <v>175.29790299999999</v>
      </c>
      <c r="G90" s="12">
        <v>396.27907399999998</v>
      </c>
      <c r="H90" s="24">
        <v>695</v>
      </c>
      <c r="I90" s="24">
        <v>217</v>
      </c>
      <c r="J90" s="25">
        <v>103</v>
      </c>
      <c r="K90" s="25">
        <v>375</v>
      </c>
      <c r="L90" s="13">
        <v>617</v>
      </c>
      <c r="M90" s="25">
        <v>182</v>
      </c>
      <c r="N90" s="25">
        <v>90</v>
      </c>
      <c r="O90" s="26">
        <v>345</v>
      </c>
      <c r="P90" s="3"/>
      <c r="Q90" s="3"/>
      <c r="R90" s="3"/>
      <c r="S90" s="3"/>
      <c r="T90" s="3"/>
    </row>
    <row r="91" spans="1:20" x14ac:dyDescent="0.2">
      <c r="A91" s="27"/>
      <c r="B91" s="24">
        <v>86</v>
      </c>
      <c r="C91" s="36">
        <v>1166</v>
      </c>
      <c r="D91" s="24">
        <v>599.92342399999995</v>
      </c>
      <c r="E91" s="24">
        <v>185.35762700000001</v>
      </c>
      <c r="F91" s="24">
        <v>280.39144099999999</v>
      </c>
      <c r="G91" s="12">
        <v>99.874371999999994</v>
      </c>
      <c r="H91" s="24">
        <v>508</v>
      </c>
      <c r="I91" s="24">
        <v>209</v>
      </c>
      <c r="J91" s="25">
        <v>48</v>
      </c>
      <c r="K91" s="25">
        <v>251</v>
      </c>
      <c r="L91" s="13">
        <v>410</v>
      </c>
      <c r="M91" s="25">
        <v>158</v>
      </c>
      <c r="N91" s="25">
        <v>39</v>
      </c>
      <c r="O91" s="26">
        <v>213</v>
      </c>
      <c r="P91" s="3"/>
      <c r="Q91" s="3"/>
      <c r="R91" s="3"/>
      <c r="S91" s="3"/>
      <c r="T91" s="3"/>
    </row>
    <row r="92" spans="1:20" x14ac:dyDescent="0.2">
      <c r="A92" s="27"/>
      <c r="B92" s="24">
        <v>87</v>
      </c>
      <c r="C92" s="36">
        <v>1955</v>
      </c>
      <c r="D92" s="24">
        <v>1007.8740780000001</v>
      </c>
      <c r="E92" s="24">
        <v>243.229941</v>
      </c>
      <c r="F92" s="24">
        <v>479.44673399999999</v>
      </c>
      <c r="G92" s="12">
        <v>224.62562199999999</v>
      </c>
      <c r="H92" s="24">
        <v>880</v>
      </c>
      <c r="I92" s="24">
        <v>279</v>
      </c>
      <c r="J92" s="25">
        <v>159</v>
      </c>
      <c r="K92" s="25">
        <v>442</v>
      </c>
      <c r="L92" s="13">
        <v>719</v>
      </c>
      <c r="M92" s="25">
        <v>223</v>
      </c>
      <c r="N92" s="25">
        <v>133</v>
      </c>
      <c r="O92" s="26">
        <v>363</v>
      </c>
      <c r="P92" s="3"/>
      <c r="Q92" s="3"/>
      <c r="R92" s="3"/>
      <c r="S92" s="3"/>
      <c r="T92" s="3"/>
    </row>
    <row r="93" spans="1:20" x14ac:dyDescent="0.2">
      <c r="A93" s="27"/>
      <c r="B93" s="24">
        <v>88</v>
      </c>
      <c r="C93" s="36">
        <v>479</v>
      </c>
      <c r="D93" s="24">
        <v>302.87534399999998</v>
      </c>
      <c r="E93" s="24">
        <v>96.198544999999996</v>
      </c>
      <c r="F93" s="24">
        <v>81.865533999999997</v>
      </c>
      <c r="G93" s="12">
        <v>93.072166999999993</v>
      </c>
      <c r="H93" s="24">
        <v>282</v>
      </c>
      <c r="I93" s="24">
        <v>81</v>
      </c>
      <c r="J93" s="25">
        <v>50</v>
      </c>
      <c r="K93" s="25">
        <v>151</v>
      </c>
      <c r="L93" s="13">
        <v>240</v>
      </c>
      <c r="M93" s="25">
        <v>68</v>
      </c>
      <c r="N93" s="25">
        <v>39</v>
      </c>
      <c r="O93" s="26">
        <v>133</v>
      </c>
      <c r="P93" s="3"/>
      <c r="Q93" s="3"/>
      <c r="R93" s="3"/>
      <c r="S93" s="3"/>
      <c r="T93" s="3"/>
    </row>
    <row r="94" spans="1:20" x14ac:dyDescent="0.2">
      <c r="A94" s="23"/>
      <c r="B94" s="24">
        <v>89</v>
      </c>
      <c r="C94" s="36">
        <v>448</v>
      </c>
      <c r="D94" s="24">
        <v>285.52504399999998</v>
      </c>
      <c r="E94" s="24">
        <v>74.805194</v>
      </c>
      <c r="F94" s="24">
        <v>155.614169</v>
      </c>
      <c r="G94" s="12">
        <v>46.705677999999999</v>
      </c>
      <c r="H94" s="24">
        <v>283</v>
      </c>
      <c r="I94" s="24">
        <v>104</v>
      </c>
      <c r="J94" s="25">
        <v>20</v>
      </c>
      <c r="K94" s="25">
        <v>159</v>
      </c>
      <c r="L94" s="13">
        <v>240</v>
      </c>
      <c r="M94" s="25">
        <v>85</v>
      </c>
      <c r="N94" s="25">
        <v>19</v>
      </c>
      <c r="O94" s="26">
        <v>136</v>
      </c>
      <c r="P94" s="3"/>
      <c r="Q94" s="3"/>
      <c r="R94" s="3"/>
      <c r="S94" s="3"/>
      <c r="T94" s="3"/>
    </row>
    <row r="95" spans="1:20" x14ac:dyDescent="0.2">
      <c r="A95" s="27"/>
      <c r="B95" s="24">
        <v>90</v>
      </c>
      <c r="C95" s="36">
        <v>1349</v>
      </c>
      <c r="D95" s="24">
        <v>1061.79594</v>
      </c>
      <c r="E95" s="24">
        <v>188.89624699999999</v>
      </c>
      <c r="F95" s="24">
        <v>159.70200600000001</v>
      </c>
      <c r="G95" s="12">
        <v>668.72092599999996</v>
      </c>
      <c r="H95" s="24">
        <v>768</v>
      </c>
      <c r="I95" s="24">
        <v>132</v>
      </c>
      <c r="J95" s="25">
        <v>265</v>
      </c>
      <c r="K95" s="25">
        <v>371</v>
      </c>
      <c r="L95" s="13">
        <v>632</v>
      </c>
      <c r="M95" s="25">
        <v>103</v>
      </c>
      <c r="N95" s="25">
        <v>215</v>
      </c>
      <c r="O95" s="26">
        <v>314</v>
      </c>
      <c r="P95" s="3"/>
      <c r="Q95" s="3"/>
      <c r="R95" s="3"/>
      <c r="S95" s="3"/>
      <c r="T95" s="3"/>
    </row>
    <row r="96" spans="1:20" x14ac:dyDescent="0.2">
      <c r="A96" s="27"/>
      <c r="B96" s="24">
        <v>91</v>
      </c>
      <c r="C96" s="36">
        <v>1780</v>
      </c>
      <c r="D96" s="24">
        <v>1154.227842</v>
      </c>
      <c r="E96" s="24">
        <v>129.88367099999999</v>
      </c>
      <c r="F96" s="24">
        <v>359.12304499999999</v>
      </c>
      <c r="G96" s="12">
        <v>623.15799900000002</v>
      </c>
      <c r="H96" s="24">
        <v>1108</v>
      </c>
      <c r="I96" s="24">
        <v>203</v>
      </c>
      <c r="J96" s="25">
        <v>284</v>
      </c>
      <c r="K96" s="25">
        <v>621</v>
      </c>
      <c r="L96" s="13">
        <v>922</v>
      </c>
      <c r="M96" s="25">
        <v>174</v>
      </c>
      <c r="N96" s="25">
        <v>222</v>
      </c>
      <c r="O96" s="26">
        <v>526</v>
      </c>
      <c r="P96" s="3"/>
      <c r="Q96" s="3"/>
      <c r="R96" s="3"/>
      <c r="S96" s="3"/>
      <c r="T96" s="3"/>
    </row>
    <row r="97" spans="1:20" ht="12.75" thickBot="1" x14ac:dyDescent="0.25">
      <c r="A97" s="28"/>
      <c r="B97" s="29">
        <v>92</v>
      </c>
      <c r="C97" s="37">
        <v>4668</v>
      </c>
      <c r="D97" s="29">
        <v>3412.3844749999998</v>
      </c>
      <c r="E97" s="29">
        <v>747.47035900000003</v>
      </c>
      <c r="F97" s="29">
        <v>1835.206158</v>
      </c>
      <c r="G97" s="30">
        <v>671.13711599999999</v>
      </c>
      <c r="H97" s="29">
        <v>2660</v>
      </c>
      <c r="I97" s="29">
        <v>689</v>
      </c>
      <c r="J97" s="31">
        <v>353</v>
      </c>
      <c r="K97" s="31">
        <v>1618</v>
      </c>
      <c r="L97" s="32">
        <v>2210</v>
      </c>
      <c r="M97" s="31">
        <v>555</v>
      </c>
      <c r="N97" s="31">
        <v>283</v>
      </c>
      <c r="O97" s="33">
        <v>1372</v>
      </c>
      <c r="P97" s="3"/>
      <c r="Q97" s="3"/>
      <c r="R97" s="3"/>
      <c r="S97" s="3"/>
      <c r="T97" s="3"/>
    </row>
    <row r="98" spans="1:20" ht="12.75" thickBot="1" x14ac:dyDescent="0.25">
      <c r="L98" s="4"/>
      <c r="O98" s="26"/>
      <c r="P98" s="3"/>
      <c r="Q98" s="3"/>
      <c r="R98" s="3"/>
      <c r="S98" s="3"/>
      <c r="T98" s="3"/>
    </row>
    <row r="99" spans="1:20" ht="12.75" thickBot="1" x14ac:dyDescent="0.25">
      <c r="B99" s="8"/>
      <c r="C99" s="38">
        <f t="shared" ref="C99:J99" si="0">SUM(C6:C98)</f>
        <v>84188</v>
      </c>
      <c r="D99" s="38">
        <f t="shared" si="0"/>
        <v>50888.034317000005</v>
      </c>
      <c r="E99" s="39">
        <f t="shared" si="0"/>
        <v>15156.130447000001</v>
      </c>
      <c r="F99" s="39">
        <f t="shared" si="0"/>
        <v>16092.283938999997</v>
      </c>
      <c r="G99" s="40">
        <f t="shared" si="0"/>
        <v>17022.021564000002</v>
      </c>
      <c r="H99" s="38">
        <f t="shared" si="0"/>
        <v>42729</v>
      </c>
      <c r="I99" s="39">
        <f t="shared" si="0"/>
        <v>15208</v>
      </c>
      <c r="J99" s="39">
        <f t="shared" si="0"/>
        <v>7436</v>
      </c>
      <c r="K99" s="40">
        <f t="shared" ref="K99" si="1">H99-I99-J99</f>
        <v>20085</v>
      </c>
      <c r="L99" s="39">
        <f>SUM(L6:L98)</f>
        <v>34670</v>
      </c>
      <c r="M99" s="39">
        <f>SUM(M6:M98)</f>
        <v>11817</v>
      </c>
      <c r="N99" s="39">
        <f>SUM(N6:N98)</f>
        <v>5937</v>
      </c>
      <c r="O99" s="40">
        <f t="shared" ref="O99" si="2">L99-M99-N99</f>
        <v>16916</v>
      </c>
      <c r="P99" s="3"/>
      <c r="Q99" s="3"/>
      <c r="R99" s="3"/>
      <c r="S99" s="3"/>
      <c r="T99" s="3"/>
    </row>
  </sheetData>
  <sheetProtection selectLockedCells="1"/>
  <protectedRanges>
    <protectedRange sqref="A6:A97" name="Range1"/>
  </protectedRanges>
  <mergeCells count="3">
    <mergeCell ref="H4:K4"/>
    <mergeCell ref="L4:O4"/>
    <mergeCell ref="A1:O1"/>
  </mergeCells>
  <phoneticPr fontId="2" type="noConversion"/>
  <printOptions gridLines="1"/>
  <pageMargins left="0.5" right="0.5" top="0.8" bottom="0.5" header="0.5" footer="0.5"/>
  <pageSetup paperSize="5" scale="85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view="pageBreakPreview" zoomScale="60" zoomScaleNormal="100" workbookViewId="0">
      <selection activeCell="G26" sqref="G26"/>
    </sheetView>
  </sheetViews>
  <sheetFormatPr defaultColWidth="9.140625" defaultRowHeight="12.75" x14ac:dyDescent="0.2"/>
  <cols>
    <col min="1" max="16" width="19.5703125" style="10" customWidth="1"/>
    <col min="17" max="18" width="12.7109375" style="10" customWidth="1"/>
    <col min="19" max="19" width="10.140625" style="10" bestFit="1" customWidth="1"/>
    <col min="20" max="20" width="6.42578125" style="10" bestFit="1" customWidth="1"/>
    <col min="21" max="21" width="9.140625" style="10" bestFit="1" customWidth="1"/>
    <col min="22" max="22" width="7.42578125" style="10" bestFit="1" customWidth="1"/>
    <col min="23" max="23" width="6.85546875" style="10" bestFit="1" customWidth="1"/>
    <col min="24" max="24" width="5.42578125" style="10" bestFit="1" customWidth="1"/>
    <col min="25" max="16384" width="9.140625" style="10"/>
  </cols>
  <sheetData>
    <row r="1" spans="1:18" s="11" customFormat="1" ht="21" x14ac:dyDescent="0.35">
      <c r="A1" s="42" t="s">
        <v>27</v>
      </c>
      <c r="B1" s="42"/>
      <c r="C1" s="43"/>
      <c r="D1" s="43"/>
      <c r="E1" s="43"/>
      <c r="F1" s="43"/>
      <c r="G1" s="49" t="s">
        <v>28</v>
      </c>
      <c r="H1" s="50">
        <f>I8/5</f>
        <v>16837.599999999999</v>
      </c>
      <c r="I1" s="43"/>
      <c r="J1" s="43"/>
      <c r="K1" s="43"/>
      <c r="L1" s="43"/>
      <c r="M1" s="43"/>
      <c r="N1" s="43"/>
      <c r="O1" s="43"/>
      <c r="P1" s="43"/>
      <c r="Q1" s="1"/>
      <c r="R1" s="1"/>
    </row>
    <row r="2" spans="1:18" s="11" customFormat="1" ht="21" x14ac:dyDescent="0.35">
      <c r="A2" s="42" t="s">
        <v>47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</row>
    <row r="3" spans="1:18" s="11" customFormat="1" ht="21" x14ac:dyDescent="0.35">
      <c r="A3" s="106" t="s">
        <v>29</v>
      </c>
      <c r="B3" s="106"/>
      <c r="C3" s="106"/>
      <c r="D3" s="106"/>
      <c r="E3" s="106"/>
      <c r="F3" s="106"/>
      <c r="G3" s="106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1:18" s="11" customFormat="1" ht="21" x14ac:dyDescent="0.35">
      <c r="A4" s="106"/>
      <c r="B4" s="106"/>
      <c r="C4" s="106"/>
      <c r="D4" s="106"/>
      <c r="E4" s="106"/>
      <c r="F4" s="106"/>
      <c r="G4" s="106"/>
      <c r="H4" s="43"/>
      <c r="I4" s="43"/>
      <c r="J4" s="43"/>
      <c r="K4" s="43"/>
      <c r="L4" s="43"/>
      <c r="M4" s="43"/>
      <c r="N4" s="43"/>
      <c r="O4" s="43"/>
      <c r="P4" s="43"/>
      <c r="Q4" s="1"/>
      <c r="R4" s="1"/>
    </row>
    <row r="5" spans="1:18" ht="21.75" thickBot="1" x14ac:dyDescent="0.4">
      <c r="A5" s="51"/>
      <c r="B5" s="51"/>
      <c r="C5" s="51"/>
      <c r="D5" s="51"/>
      <c r="E5" s="51"/>
      <c r="F5" s="51"/>
      <c r="G5" s="51"/>
      <c r="H5" s="43"/>
      <c r="I5" s="43"/>
      <c r="J5" s="43"/>
      <c r="K5" s="43"/>
      <c r="L5" s="43"/>
      <c r="M5" s="43"/>
      <c r="N5" s="43"/>
      <c r="O5" s="43"/>
      <c r="P5" s="43"/>
      <c r="Q5" s="1"/>
      <c r="R5" s="1"/>
    </row>
    <row r="6" spans="1:18" ht="21.75" thickBot="1" x14ac:dyDescent="0.4">
      <c r="A6" s="43"/>
      <c r="B6" s="43"/>
      <c r="C6" s="52" t="s">
        <v>32</v>
      </c>
      <c r="D6" s="53"/>
      <c r="E6" s="53"/>
      <c r="F6" s="53"/>
      <c r="G6" s="53"/>
      <c r="H6" s="53"/>
      <c r="I6" s="54"/>
      <c r="J6" s="103" t="s">
        <v>33</v>
      </c>
      <c r="K6" s="104"/>
      <c r="L6" s="104"/>
      <c r="M6" s="104"/>
      <c r="N6" s="104"/>
      <c r="O6" s="104"/>
      <c r="P6" s="105"/>
      <c r="Q6" s="1"/>
      <c r="R6" s="1"/>
    </row>
    <row r="7" spans="1:18" ht="21.75" thickBot="1" x14ac:dyDescent="0.4">
      <c r="A7" s="55" t="s">
        <v>35</v>
      </c>
      <c r="B7" s="55" t="s">
        <v>36</v>
      </c>
      <c r="C7" s="56">
        <v>1</v>
      </c>
      <c r="D7" s="57">
        <v>2</v>
      </c>
      <c r="E7" s="57">
        <v>3</v>
      </c>
      <c r="F7" s="57">
        <v>4</v>
      </c>
      <c r="G7" s="57">
        <v>5</v>
      </c>
      <c r="H7" s="58" t="s">
        <v>34</v>
      </c>
      <c r="I7" s="58" t="s">
        <v>0</v>
      </c>
      <c r="J7" s="56">
        <f>C7</f>
        <v>1</v>
      </c>
      <c r="K7" s="57">
        <f>D7</f>
        <v>2</v>
      </c>
      <c r="L7" s="57">
        <f>E7</f>
        <v>3</v>
      </c>
      <c r="M7" s="57">
        <f>F7</f>
        <v>4</v>
      </c>
      <c r="N7" s="57">
        <f>G7</f>
        <v>5</v>
      </c>
      <c r="O7" s="58" t="s">
        <v>34</v>
      </c>
      <c r="P7" s="58" t="s">
        <v>0</v>
      </c>
      <c r="Q7" s="1"/>
      <c r="R7" s="1"/>
    </row>
    <row r="8" spans="1:18" ht="36.75" customHeight="1" x14ac:dyDescent="0.35">
      <c r="A8" s="111" t="s">
        <v>22</v>
      </c>
      <c r="B8" s="59" t="s">
        <v>37</v>
      </c>
      <c r="C8" s="60">
        <f>SUMIF(asignación!$A$6:$A$97,"=1",asignación!$C$6:$C$97)</f>
        <v>0</v>
      </c>
      <c r="D8" s="61">
        <f>SUMIF(asignación!$A$6:$A$97,"=2",asignación!$C$6:$C$97)</f>
        <v>0</v>
      </c>
      <c r="E8" s="61">
        <f>SUMIF(asignación!$A$6:$A$97,"=3",asignación!$C$6:$C$97)</f>
        <v>0</v>
      </c>
      <c r="F8" s="61">
        <f>SUMIF(asignación!$A$6:$A$97,"=4",asignación!$C$6:$C$97)</f>
        <v>0</v>
      </c>
      <c r="G8" s="61">
        <f>SUMIF(asignación!$A$6:$A$97,"=5",asignación!$C$6:$C$97)</f>
        <v>0</v>
      </c>
      <c r="H8" s="62">
        <f>I8-SUM(C8:G8)</f>
        <v>84188</v>
      </c>
      <c r="I8" s="62">
        <f>asignación!C99</f>
        <v>84188</v>
      </c>
      <c r="J8" s="63"/>
      <c r="K8" s="64"/>
      <c r="L8" s="64"/>
      <c r="M8" s="64"/>
      <c r="N8" s="64"/>
      <c r="O8" s="65"/>
      <c r="P8" s="66"/>
      <c r="Q8" s="1"/>
      <c r="R8" s="47"/>
    </row>
    <row r="9" spans="1:18" ht="36.75" customHeight="1" thickBot="1" x14ac:dyDescent="0.3">
      <c r="A9" s="112"/>
      <c r="B9" s="67" t="s">
        <v>38</v>
      </c>
      <c r="C9" s="68">
        <f>C8-$H$1</f>
        <v>-16837.599999999999</v>
      </c>
      <c r="D9" s="69">
        <f>D8-$H$1</f>
        <v>-16837.599999999999</v>
      </c>
      <c r="E9" s="69">
        <f>E8-$H$1</f>
        <v>-16837.599999999999</v>
      </c>
      <c r="F9" s="69">
        <f>F8-$H$1</f>
        <v>-16837.599999999999</v>
      </c>
      <c r="G9" s="69">
        <f>G8-$H$1</f>
        <v>-16837.599999999999</v>
      </c>
      <c r="H9" s="70"/>
      <c r="I9" s="70">
        <f>MAX(C9:G9)-MIN(C9:G9)</f>
        <v>0</v>
      </c>
      <c r="J9" s="71">
        <f>C9/$H$1</f>
        <v>-1</v>
      </c>
      <c r="K9" s="72">
        <f>D9/$H$1</f>
        <v>-1</v>
      </c>
      <c r="L9" s="72">
        <f>E9/$H$1</f>
        <v>-1</v>
      </c>
      <c r="M9" s="72">
        <f>F9/$H$1</f>
        <v>-1</v>
      </c>
      <c r="N9" s="72">
        <f>G9/$H$1</f>
        <v>-1</v>
      </c>
      <c r="O9" s="73"/>
      <c r="P9" s="74">
        <f>I9/$H$1</f>
        <v>0</v>
      </c>
      <c r="Q9" s="1"/>
      <c r="R9" s="47"/>
    </row>
    <row r="10" spans="1:18" ht="36.75" customHeight="1" x14ac:dyDescent="0.35">
      <c r="A10" s="111" t="s">
        <v>23</v>
      </c>
      <c r="B10" s="59" t="s">
        <v>41</v>
      </c>
      <c r="C10" s="60">
        <f>SUMIF(asignación!$A$6:$A$97,"=1",asignación!$D$6:$D$97)</f>
        <v>0</v>
      </c>
      <c r="D10" s="61">
        <f>SUMIF(asignación!$A$6:$A$97,"=2",asignación!$D$6:$D$97)</f>
        <v>0</v>
      </c>
      <c r="E10" s="61">
        <f>SUMIF(asignación!$A$6:$A$97,"=3",asignación!$D$6:$D$97)</f>
        <v>0</v>
      </c>
      <c r="F10" s="61">
        <f>SUMIF(asignación!$A$6:$A$97,"=4",asignación!$D$6:$D$97)</f>
        <v>0</v>
      </c>
      <c r="G10" s="61">
        <f>SUMIF(asignación!$A$6:$A$97,"=5",asignación!$D$6:$D$97)</f>
        <v>0</v>
      </c>
      <c r="H10" s="62">
        <f t="shared" ref="H10:H21" si="0">I10-SUM(C10:G10)</f>
        <v>50841.350054999981</v>
      </c>
      <c r="I10" s="62">
        <v>50841.350054999981</v>
      </c>
      <c r="J10" s="63"/>
      <c r="K10" s="64"/>
      <c r="L10" s="64"/>
      <c r="M10" s="64"/>
      <c r="N10" s="64"/>
      <c r="O10" s="75"/>
      <c r="P10" s="76"/>
      <c r="Q10" s="1"/>
      <c r="R10" s="47"/>
    </row>
    <row r="11" spans="1:18" ht="36.75" customHeight="1" x14ac:dyDescent="0.35">
      <c r="A11" s="112"/>
      <c r="B11" s="77" t="s">
        <v>39</v>
      </c>
      <c r="C11" s="68">
        <f>SUMIF(asignación!$A$6:$A$97,"=1",asignación!$E$6:$E$97)</f>
        <v>0</v>
      </c>
      <c r="D11" s="69">
        <f>SUMIF(asignación!$A$6:$A$97,"=2",asignación!$E$6:$E$97)</f>
        <v>0</v>
      </c>
      <c r="E11" s="69">
        <f>SUMIF(asignación!$A$6:$A$97,"=3",asignación!$E$6:$E$97)</f>
        <v>0</v>
      </c>
      <c r="F11" s="69">
        <f>SUMIF(asignación!$A$6:$A$97,"=4",asignación!$E$6:$E$97)</f>
        <v>0</v>
      </c>
      <c r="G11" s="69">
        <f>SUMIF(asignación!$A$6:$A$97,"=5",asignación!$E$6:$E$97)</f>
        <v>0</v>
      </c>
      <c r="H11" s="70">
        <f t="shared" si="0"/>
        <v>15080.537360999997</v>
      </c>
      <c r="I11" s="70">
        <v>15080.537360999997</v>
      </c>
      <c r="J11" s="78" t="e">
        <f t="shared" ref="J11:M13" si="1">C11/C$10</f>
        <v>#DIV/0!</v>
      </c>
      <c r="K11" s="79" t="e">
        <f t="shared" si="1"/>
        <v>#DIV/0!</v>
      </c>
      <c r="L11" s="79" t="e">
        <f t="shared" si="1"/>
        <v>#DIV/0!</v>
      </c>
      <c r="M11" s="79" t="e">
        <f t="shared" si="1"/>
        <v>#DIV/0!</v>
      </c>
      <c r="N11" s="79" t="e">
        <f t="shared" ref="N11:N13" si="2">G11/G$10</f>
        <v>#DIV/0!</v>
      </c>
      <c r="O11" s="73">
        <f>IF(H11&gt;0,H11/H$10,"")</f>
        <v>0.29661953006137581</v>
      </c>
      <c r="P11" s="80">
        <f>I11/I$10</f>
        <v>0.29661953006137581</v>
      </c>
      <c r="Q11" s="1"/>
      <c r="R11" s="47"/>
    </row>
    <row r="12" spans="1:18" ht="36.75" customHeight="1" x14ac:dyDescent="0.35">
      <c r="A12" s="112"/>
      <c r="B12" s="77" t="s">
        <v>40</v>
      </c>
      <c r="C12" s="68">
        <f>SUMIF(asignación!$A$6:$A$97,"=1",asignación!$F$6:$F$97)</f>
        <v>0</v>
      </c>
      <c r="D12" s="69">
        <f>SUMIF(asignación!$A$6:$A$97,"=2",asignación!$F$6:$F$97)</f>
        <v>0</v>
      </c>
      <c r="E12" s="69">
        <f>SUMIF(asignación!$A$6:$A$97,"=3",asignación!$F$6:$F$97)</f>
        <v>0</v>
      </c>
      <c r="F12" s="69">
        <f>SUMIF(asignación!$A$6:$A$97,"=4",asignación!$F$6:$F$97)</f>
        <v>0</v>
      </c>
      <c r="G12" s="69">
        <f>SUMIF(asignación!$A$6:$A$97,"=5",asignación!$F$6:$F$97)</f>
        <v>0</v>
      </c>
      <c r="H12" s="70">
        <f t="shared" si="0"/>
        <v>16170.997528000002</v>
      </c>
      <c r="I12" s="70">
        <v>16170.997528000002</v>
      </c>
      <c r="J12" s="78" t="e">
        <f t="shared" si="1"/>
        <v>#DIV/0!</v>
      </c>
      <c r="K12" s="79" t="e">
        <f t="shared" si="1"/>
        <v>#DIV/0!</v>
      </c>
      <c r="L12" s="79" t="e">
        <f t="shared" si="1"/>
        <v>#DIV/0!</v>
      </c>
      <c r="M12" s="79" t="e">
        <f t="shared" si="1"/>
        <v>#DIV/0!</v>
      </c>
      <c r="N12" s="79" t="e">
        <f t="shared" si="2"/>
        <v>#DIV/0!</v>
      </c>
      <c r="O12" s="73">
        <f t="shared" ref="O12:O13" si="3">IF(H12&gt;0,H12/H$10,"")</f>
        <v>0.31806782295329056</v>
      </c>
      <c r="P12" s="80">
        <f>I12/I$10</f>
        <v>0.31806782295329056</v>
      </c>
      <c r="Q12" s="1"/>
      <c r="R12" s="47"/>
    </row>
    <row r="13" spans="1:18" ht="36.75" customHeight="1" thickBot="1" x14ac:dyDescent="0.4">
      <c r="A13" s="113"/>
      <c r="B13" s="81" t="s">
        <v>26</v>
      </c>
      <c r="C13" s="68">
        <f>SUMIF(asignación!$A$6:$A$97,"=1",asignación!$G$6:$G$97)</f>
        <v>0</v>
      </c>
      <c r="D13" s="69">
        <f>SUMIF(asignación!$A$6:$A$97,"=2",asignación!$G$6:$G$97)</f>
        <v>0</v>
      </c>
      <c r="E13" s="69">
        <f>SUMIF(asignación!$A$6:$A$97,"=3",asignación!$G$6:$G$97)</f>
        <v>0</v>
      </c>
      <c r="F13" s="69">
        <f>SUMIF(asignación!$A$6:$A$97,"=4",asignación!$G$6:$G$97)</f>
        <v>0</v>
      </c>
      <c r="G13" s="69">
        <f>SUMIF(asignación!$A$6:$A$97,"=5",asignación!$G$6:$G$97)</f>
        <v>0</v>
      </c>
      <c r="H13" s="70">
        <f t="shared" si="0"/>
        <v>16512.063791000004</v>
      </c>
      <c r="I13" s="70">
        <v>16512.063791000004</v>
      </c>
      <c r="J13" s="78" t="e">
        <f t="shared" si="1"/>
        <v>#DIV/0!</v>
      </c>
      <c r="K13" s="79" t="e">
        <f t="shared" si="1"/>
        <v>#DIV/0!</v>
      </c>
      <c r="L13" s="79" t="e">
        <f t="shared" si="1"/>
        <v>#DIV/0!</v>
      </c>
      <c r="M13" s="79" t="e">
        <f t="shared" si="1"/>
        <v>#DIV/0!</v>
      </c>
      <c r="N13" s="79" t="e">
        <f t="shared" si="2"/>
        <v>#DIV/0!</v>
      </c>
      <c r="O13" s="82">
        <f t="shared" si="3"/>
        <v>0.32477626524742786</v>
      </c>
      <c r="P13" s="80">
        <f>I13/I$10</f>
        <v>0.32477626524742786</v>
      </c>
      <c r="Q13" s="1"/>
      <c r="R13" s="47"/>
    </row>
    <row r="14" spans="1:18" ht="36.75" customHeight="1" x14ac:dyDescent="0.35">
      <c r="A14" s="107" t="s">
        <v>49</v>
      </c>
      <c r="B14" s="59" t="s">
        <v>0</v>
      </c>
      <c r="C14" s="60">
        <f>SUMIF(asignación!$A$6:$A$97,"=1",asignación!$H$6:$H$97)</f>
        <v>0</v>
      </c>
      <c r="D14" s="61">
        <f>SUMIF(asignación!$A$6:$A$97,"=2",asignación!$H$6:$H$97)</f>
        <v>0</v>
      </c>
      <c r="E14" s="61">
        <f>SUMIF(asignación!$A$6:$A$97,"=3",asignación!$H$6:$H$97)</f>
        <v>0</v>
      </c>
      <c r="F14" s="61">
        <f>SUMIF(asignación!$A$6:$A$97,"=4",asignación!$H$6:$H$97)</f>
        <v>0</v>
      </c>
      <c r="G14" s="61">
        <f>SUMIF(asignación!$A$6:$A$97,"=5",asignación!$H$6:$H$97)</f>
        <v>0</v>
      </c>
      <c r="H14" s="62">
        <f t="shared" si="0"/>
        <v>42722.144304999994</v>
      </c>
      <c r="I14" s="62">
        <v>42722.144304999994</v>
      </c>
      <c r="J14" s="63"/>
      <c r="K14" s="64"/>
      <c r="L14" s="64"/>
      <c r="M14" s="64"/>
      <c r="N14" s="64"/>
      <c r="O14" s="73"/>
      <c r="P14" s="76"/>
      <c r="Q14" s="1"/>
      <c r="R14" s="47"/>
    </row>
    <row r="15" spans="1:18" ht="36.75" customHeight="1" x14ac:dyDescent="0.35">
      <c r="A15" s="108"/>
      <c r="B15" s="77" t="s">
        <v>2</v>
      </c>
      <c r="C15" s="68">
        <f>SUMIF(asignación!$A$6:$A$97,"=1",asignación!$I$6:$I$97)</f>
        <v>0</v>
      </c>
      <c r="D15" s="69">
        <f>SUMIF(asignación!$A$6:$A$97,"=2",asignación!$I$6:$I$97)</f>
        <v>0</v>
      </c>
      <c r="E15" s="69">
        <f>SUMIF(asignación!$A$6:$A$97,"=3",asignación!$I$6:$I$97)</f>
        <v>0</v>
      </c>
      <c r="F15" s="69">
        <f>SUMIF(asignación!$A$6:$A$97,"=4",asignación!$I$6:$I$97)</f>
        <v>0</v>
      </c>
      <c r="G15" s="69">
        <f>SUMIF(asignación!$A$6:$A$97,"=5",asignación!$I$6:$I$97)</f>
        <v>0</v>
      </c>
      <c r="H15" s="70">
        <f t="shared" si="0"/>
        <v>15297.838473000003</v>
      </c>
      <c r="I15" s="70">
        <v>15297.838473000003</v>
      </c>
      <c r="J15" s="78" t="e">
        <f t="shared" ref="J15:N17" si="4">C15/C$14</f>
        <v>#DIV/0!</v>
      </c>
      <c r="K15" s="79" t="e">
        <f t="shared" si="4"/>
        <v>#DIV/0!</v>
      </c>
      <c r="L15" s="79" t="e">
        <f t="shared" si="4"/>
        <v>#DIV/0!</v>
      </c>
      <c r="M15" s="79" t="e">
        <f t="shared" si="4"/>
        <v>#DIV/0!</v>
      </c>
      <c r="N15" s="79" t="e">
        <f t="shared" si="4"/>
        <v>#DIV/0!</v>
      </c>
      <c r="O15" s="73">
        <f>IF(H15&gt;0,H15/H$14,"")</f>
        <v>0.35807749638656639</v>
      </c>
      <c r="P15" s="80">
        <f>I15/I$14</f>
        <v>0.35807749638656639</v>
      </c>
      <c r="Q15" s="1"/>
      <c r="R15" s="47"/>
    </row>
    <row r="16" spans="1:18" ht="36.75" customHeight="1" x14ac:dyDescent="0.35">
      <c r="A16" s="108"/>
      <c r="B16" s="77" t="s">
        <v>26</v>
      </c>
      <c r="C16" s="68">
        <f>SUMIF(asignación!$A$6:$A$97,"=1",asignación!$J$6:$J$97)</f>
        <v>0</v>
      </c>
      <c r="D16" s="69">
        <f>SUMIF(asignación!$A$6:$A$97,"=2",asignación!$J$6:$J$97)</f>
        <v>0</v>
      </c>
      <c r="E16" s="69">
        <f>SUMIF(asignación!$A$6:$A$97,"=3",asignación!$J$6:$J$97)</f>
        <v>0</v>
      </c>
      <c r="F16" s="69">
        <f>SUMIF(asignación!$A$6:$A$97,"=4",asignación!$J$6:$J$97)</f>
        <v>0</v>
      </c>
      <c r="G16" s="69">
        <f>SUMIF(asignación!$A$6:$A$97,"=5",asignación!$J$6:$J$97)</f>
        <v>0</v>
      </c>
      <c r="H16" s="70">
        <f t="shared" si="0"/>
        <v>7490.5630919999958</v>
      </c>
      <c r="I16" s="70">
        <v>7490.5630919999958</v>
      </c>
      <c r="J16" s="78" t="e">
        <f t="shared" si="4"/>
        <v>#DIV/0!</v>
      </c>
      <c r="K16" s="79" t="e">
        <f t="shared" si="4"/>
        <v>#DIV/0!</v>
      </c>
      <c r="L16" s="79" t="e">
        <f t="shared" si="4"/>
        <v>#DIV/0!</v>
      </c>
      <c r="M16" s="79" t="e">
        <f t="shared" si="4"/>
        <v>#DIV/0!</v>
      </c>
      <c r="N16" s="79" t="e">
        <f t="shared" si="4"/>
        <v>#DIV/0!</v>
      </c>
      <c r="O16" s="73">
        <f t="shared" ref="O16:O17" si="5">IF(H16&gt;0,H16/H$14,"")</f>
        <v>0.17533209565802005</v>
      </c>
      <c r="P16" s="80">
        <f>I16/I$14</f>
        <v>0.17533209565802005</v>
      </c>
      <c r="Q16" s="1"/>
      <c r="R16" s="47"/>
    </row>
    <row r="17" spans="1:18" ht="36.75" customHeight="1" thickBot="1" x14ac:dyDescent="0.4">
      <c r="A17" s="109"/>
      <c r="B17" s="83" t="s">
        <v>43</v>
      </c>
      <c r="C17" s="84">
        <f>SUMIF(asignación!$A$6:$A$97,"=1",asignación!$K$6:$K$97)</f>
        <v>0</v>
      </c>
      <c r="D17" s="85">
        <f>SUMIF(asignación!$A$6:$A$97,"=2",asignación!$K$6:$K$97)</f>
        <v>0</v>
      </c>
      <c r="E17" s="85">
        <f>SUMIF(asignación!$A$6:$A$97,"=3",asignación!$K$6:$K$97)</f>
        <v>0</v>
      </c>
      <c r="F17" s="85">
        <f>SUMIF(asignación!$A$6:$A$97,"=4",asignación!$K$6:$K$97)</f>
        <v>0</v>
      </c>
      <c r="G17" s="85">
        <f>SUMIF(asignación!$A$6:$A$97,"=5",asignación!$K$6:$K$97)</f>
        <v>0</v>
      </c>
      <c r="H17" s="86">
        <f t="shared" si="0"/>
        <v>19933.742739999994</v>
      </c>
      <c r="I17" s="86">
        <v>19933.742739999994</v>
      </c>
      <c r="J17" s="87" t="e">
        <f t="shared" si="4"/>
        <v>#DIV/0!</v>
      </c>
      <c r="K17" s="88" t="e">
        <f t="shared" si="4"/>
        <v>#DIV/0!</v>
      </c>
      <c r="L17" s="88" t="e">
        <f t="shared" si="4"/>
        <v>#DIV/0!</v>
      </c>
      <c r="M17" s="88" t="e">
        <f t="shared" si="4"/>
        <v>#DIV/0!</v>
      </c>
      <c r="N17" s="88" t="e">
        <f t="shared" si="4"/>
        <v>#DIV/0!</v>
      </c>
      <c r="O17" s="73">
        <f t="shared" si="5"/>
        <v>0.46659040795541351</v>
      </c>
      <c r="P17" s="89">
        <f>I17/I$14</f>
        <v>0.46659040795541351</v>
      </c>
      <c r="Q17" s="1"/>
      <c r="R17" s="47"/>
    </row>
    <row r="18" spans="1:18" ht="36.75" customHeight="1" x14ac:dyDescent="0.35">
      <c r="A18" s="107" t="s">
        <v>50</v>
      </c>
      <c r="B18" s="59" t="s">
        <v>0</v>
      </c>
      <c r="C18" s="60">
        <f>SUMIF(asignación!$A$6:$A$97,"=1",asignación!$L$6:$L$97)</f>
        <v>0</v>
      </c>
      <c r="D18" s="61">
        <f>SUMIF(asignación!$A$6:$A$97,"=2",asignación!$L$6:$L$97)</f>
        <v>0</v>
      </c>
      <c r="E18" s="61">
        <f>SUMIF(asignación!$A$6:$A$97,"=3",asignación!$L$6:$L$97)</f>
        <v>0</v>
      </c>
      <c r="F18" s="61">
        <f>SUMIF(asignación!$A$6:$A$97,"=4",asignación!$L$6:$L$97)</f>
        <v>0</v>
      </c>
      <c r="G18" s="61">
        <f>SUMIF(asignación!$A$6:$A$97,"=5",asignación!$L$6:$L$97)</f>
        <v>0</v>
      </c>
      <c r="H18" s="62">
        <f t="shared" si="0"/>
        <v>34726.323736000006</v>
      </c>
      <c r="I18" s="62">
        <v>34726.323736000006</v>
      </c>
      <c r="J18" s="63"/>
      <c r="K18" s="64"/>
      <c r="L18" s="64"/>
      <c r="M18" s="64"/>
      <c r="N18" s="64"/>
      <c r="O18" s="75"/>
      <c r="P18" s="76"/>
      <c r="Q18" s="1"/>
      <c r="R18" s="47"/>
    </row>
    <row r="19" spans="1:18" ht="36.75" customHeight="1" x14ac:dyDescent="0.35">
      <c r="A19" s="108"/>
      <c r="B19" s="77" t="s">
        <v>2</v>
      </c>
      <c r="C19" s="68">
        <f>SUMIF(asignación!$A$6:$A$97,"=1",asignación!$M$6:$M$97)</f>
        <v>0</v>
      </c>
      <c r="D19" s="69">
        <f>SUMIF(asignación!$A$6:$A$97,"=2",asignación!$M$6:$M$97)</f>
        <v>0</v>
      </c>
      <c r="E19" s="69">
        <f>SUMIF(asignación!$A$6:$A$97,"=3",asignación!$M$6:$M$97)</f>
        <v>0</v>
      </c>
      <c r="F19" s="69">
        <f>SUMIF(asignación!$A$6:$A$97,"=4",asignación!$M$6:$M$97)</f>
        <v>0</v>
      </c>
      <c r="G19" s="69">
        <f>SUMIF(asignación!$A$6:$A$97,"=5",asignación!$M$6:$M$97)</f>
        <v>0</v>
      </c>
      <c r="H19" s="70">
        <f t="shared" si="0"/>
        <v>11946.905866999998</v>
      </c>
      <c r="I19" s="70">
        <v>11946.905866999998</v>
      </c>
      <c r="J19" s="78" t="e">
        <f t="shared" ref="J19:N21" si="6">C19/C$18</f>
        <v>#DIV/0!</v>
      </c>
      <c r="K19" s="79" t="e">
        <f t="shared" si="6"/>
        <v>#DIV/0!</v>
      </c>
      <c r="L19" s="79" t="e">
        <f t="shared" si="6"/>
        <v>#DIV/0!</v>
      </c>
      <c r="M19" s="79" t="e">
        <f t="shared" si="6"/>
        <v>#DIV/0!</v>
      </c>
      <c r="N19" s="79" t="e">
        <f t="shared" si="6"/>
        <v>#DIV/0!</v>
      </c>
      <c r="O19" s="73">
        <f>IF(H19&gt;0,H19/H$18,"")</f>
        <v>0.34403025087895805</v>
      </c>
      <c r="P19" s="80">
        <f>I19/I$18</f>
        <v>0.34403025087895805</v>
      </c>
      <c r="Q19" s="1"/>
      <c r="R19" s="47"/>
    </row>
    <row r="20" spans="1:18" ht="36.75" customHeight="1" x14ac:dyDescent="0.35">
      <c r="A20" s="108"/>
      <c r="B20" s="77" t="s">
        <v>26</v>
      </c>
      <c r="C20" s="68">
        <f>SUMIF(asignación!$A$6:$A$97,"=1",asignación!$N$6:$N$97)</f>
        <v>0</v>
      </c>
      <c r="D20" s="69">
        <f>SUMIF(asignación!$A$6:$A$97,"=2",asignación!$N$6:$N$97)</f>
        <v>0</v>
      </c>
      <c r="E20" s="69">
        <f>SUMIF(asignación!$A$6:$A$97,"=3",asignación!$N$6:$N$97)</f>
        <v>0</v>
      </c>
      <c r="F20" s="69">
        <f>SUMIF(asignación!$A$6:$A$97,"=4",asignación!$N$6:$N$97)</f>
        <v>0</v>
      </c>
      <c r="G20" s="69">
        <f>SUMIF(asignación!$A$6:$A$97,"=5",asignación!$N$6:$N$97)</f>
        <v>0</v>
      </c>
      <c r="H20" s="70">
        <f t="shared" si="0"/>
        <v>5988.8609469999992</v>
      </c>
      <c r="I20" s="70">
        <v>5988.8609469999992</v>
      </c>
      <c r="J20" s="78" t="e">
        <f t="shared" si="6"/>
        <v>#DIV/0!</v>
      </c>
      <c r="K20" s="79" t="e">
        <f t="shared" si="6"/>
        <v>#DIV/0!</v>
      </c>
      <c r="L20" s="79" t="e">
        <f t="shared" si="6"/>
        <v>#DIV/0!</v>
      </c>
      <c r="M20" s="79" t="e">
        <f t="shared" si="6"/>
        <v>#DIV/0!</v>
      </c>
      <c r="N20" s="79" t="e">
        <f t="shared" si="6"/>
        <v>#DIV/0!</v>
      </c>
      <c r="O20" s="73">
        <f t="shared" ref="O20:O21" si="7">IF(H20&gt;0,H20/H$18,"")</f>
        <v>0.17245882381703079</v>
      </c>
      <c r="P20" s="80">
        <f>I20/I$18</f>
        <v>0.17245882381703079</v>
      </c>
      <c r="Q20" s="1"/>
      <c r="R20" s="47"/>
    </row>
    <row r="21" spans="1:18" ht="36.75" customHeight="1" thickBot="1" x14ac:dyDescent="0.4">
      <c r="A21" s="110"/>
      <c r="B21" s="90" t="s">
        <v>43</v>
      </c>
      <c r="C21" s="91">
        <f>SUMIF(asignación!$A$6:$A$97,"=1",asignación!$O$6:$O$97)</f>
        <v>0</v>
      </c>
      <c r="D21" s="92">
        <f>SUMIF(asignación!$A$6:$A$97,"=2",asignación!$O$6:$O$97)</f>
        <v>0</v>
      </c>
      <c r="E21" s="92">
        <f>SUMIF(asignación!$A$6:$A$97,"=3",asignación!$O$6:$O$97)</f>
        <v>0</v>
      </c>
      <c r="F21" s="92">
        <f>SUMIF(asignación!$A$6:$A$97,"=4",asignación!$O$6:$O$97)</f>
        <v>0</v>
      </c>
      <c r="G21" s="92">
        <f>SUMIF(asignación!$A$6:$A$97,"=5",asignación!$O$6:$O$97)</f>
        <v>0</v>
      </c>
      <c r="H21" s="93">
        <f t="shared" si="0"/>
        <v>16790.556922000011</v>
      </c>
      <c r="I21" s="93">
        <v>16790.556922000011</v>
      </c>
      <c r="J21" s="94" t="e">
        <f t="shared" si="6"/>
        <v>#DIV/0!</v>
      </c>
      <c r="K21" s="95" t="e">
        <f t="shared" si="6"/>
        <v>#DIV/0!</v>
      </c>
      <c r="L21" s="95" t="e">
        <f t="shared" si="6"/>
        <v>#DIV/0!</v>
      </c>
      <c r="M21" s="95" t="e">
        <f t="shared" si="6"/>
        <v>#DIV/0!</v>
      </c>
      <c r="N21" s="95" t="e">
        <f t="shared" si="6"/>
        <v>#DIV/0!</v>
      </c>
      <c r="O21" s="82">
        <f t="shared" si="7"/>
        <v>0.48351092530401124</v>
      </c>
      <c r="P21" s="96">
        <f>I21/I$18</f>
        <v>0.48351092530401124</v>
      </c>
      <c r="Q21" s="1"/>
      <c r="R21" s="47"/>
    </row>
    <row r="22" spans="1:18" ht="21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"/>
      <c r="R22" s="1"/>
    </row>
    <row r="23" spans="1:18" ht="21" x14ac:dyDescent="0.35">
      <c r="A23" s="42" t="s">
        <v>31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"/>
      <c r="R23" s="1"/>
    </row>
    <row r="24" spans="1:18" ht="12.75" customHeight="1" x14ac:dyDescent="0.2">
      <c r="A24" s="114" t="s">
        <v>30</v>
      </c>
      <c r="B24" s="114"/>
      <c r="C24" s="114"/>
      <c r="D24" s="114"/>
      <c r="E24" s="114"/>
      <c r="F24" s="114"/>
      <c r="G24" s="114"/>
      <c r="H24" s="114"/>
      <c r="I24" s="114"/>
      <c r="J24" s="114"/>
      <c r="K24" s="97"/>
      <c r="L24" s="97"/>
      <c r="M24" s="97"/>
      <c r="N24" s="97"/>
      <c r="O24" s="97"/>
      <c r="P24" s="97"/>
      <c r="Q24" s="48"/>
      <c r="R24" s="48"/>
    </row>
    <row r="25" spans="1:18" ht="21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97"/>
      <c r="L25" s="97"/>
      <c r="M25" s="97"/>
      <c r="N25" s="97"/>
      <c r="O25" s="97"/>
      <c r="P25" s="97"/>
      <c r="Q25" s="48"/>
      <c r="R25" s="48"/>
    </row>
    <row r="26" spans="1:18" ht="15.7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1:18" ht="15.7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  <row r="28" spans="1:18" ht="15.7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</row>
    <row r="29" spans="1:18" ht="15.7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</sheetData>
  <sheetProtection selectLockedCells="1"/>
  <protectedRanges>
    <protectedRange sqref="J6:N6 C6:G6" name="Range1"/>
    <protectedRange sqref="A4:B4" name="Range1_1"/>
  </protectedRanges>
  <mergeCells count="7">
    <mergeCell ref="A24:J25"/>
    <mergeCell ref="J6:P6"/>
    <mergeCell ref="A3:G4"/>
    <mergeCell ref="A14:A17"/>
    <mergeCell ref="A18:A21"/>
    <mergeCell ref="A8:A9"/>
    <mergeCell ref="A10:A13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instrucciones</vt:lpstr>
      <vt:lpstr>asignación</vt:lpstr>
      <vt:lpstr>resultados</vt:lpstr>
      <vt:lpstr>Pop_Units</vt:lpstr>
      <vt:lpstr>asignación!Print_Area</vt:lpstr>
      <vt:lpstr>instrucciones!Print_Area</vt:lpstr>
      <vt:lpstr>resultados!Print_Area</vt:lpstr>
      <vt:lpstr>asignación!Print_Titles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Jimenez, Adria</cp:lastModifiedBy>
  <cp:lastPrinted>2021-10-21T23:12:46Z</cp:lastPrinted>
  <dcterms:created xsi:type="dcterms:W3CDTF">2009-06-26T00:03:19Z</dcterms:created>
  <dcterms:modified xsi:type="dcterms:W3CDTF">2021-10-21T23:12:49Z</dcterms:modified>
</cp:coreProperties>
</file>