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park\NDC Dropbox\mapdata\Woodside 2021\kit\"/>
    </mc:Choice>
  </mc:AlternateContent>
  <xr:revisionPtr revIDLastSave="0" documentId="13_ncr:1_{9540956F-B5D5-4B34-ACFE-567EFAB228B9}" xr6:coauthVersionLast="47" xr6:coauthVersionMax="47" xr10:uidLastSave="{00000000-0000-0000-0000-000000000000}"/>
  <bookViews>
    <workbookView xWindow="-50" yWindow="120" windowWidth="14050" windowHeight="11130" activeTab="1" xr2:uid="{00000000-000D-0000-FFFF-FFFF00000000}"/>
  </bookViews>
  <sheets>
    <sheet name="Instructions" sheetId="4" r:id="rId1"/>
    <sheet name="Assignments" sheetId="1" r:id="rId2"/>
    <sheet name="Results" sheetId="2" r:id="rId3"/>
  </sheets>
  <definedNames>
    <definedName name="Pop_Units">Assignments!$B$5:$D$5</definedName>
    <definedName name="_xlnm.Print_Area" localSheetId="1">Assignments!$B$4:$P$58</definedName>
    <definedName name="_xlnm.Print_Titles" localSheetId="1">Assignments!$5:$5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1" l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6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G8" i="2"/>
  <c r="N2" i="1" s="1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P11" i="2"/>
  <c r="F8" i="2" l="1"/>
  <c r="N16" i="2" l="1"/>
  <c r="N17" i="2"/>
  <c r="N18" i="2"/>
  <c r="N11" i="2"/>
  <c r="N13" i="2"/>
  <c r="N21" i="2"/>
  <c r="N14" i="2"/>
  <c r="N22" i="2"/>
  <c r="N12" i="2"/>
  <c r="N20" i="2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12" i="2" l="1"/>
  <c r="P13" i="2"/>
  <c r="P14" i="2"/>
  <c r="P16" i="2"/>
  <c r="P17" i="2"/>
  <c r="P18" i="2"/>
  <c r="P20" i="2"/>
  <c r="P21" i="2"/>
  <c r="P22" i="2"/>
  <c r="C10" i="2"/>
  <c r="D10" i="2"/>
  <c r="E10" i="2"/>
  <c r="F10" i="2"/>
  <c r="C11" i="2"/>
  <c r="D11" i="2"/>
  <c r="E11" i="2"/>
  <c r="F11" i="2"/>
  <c r="C12" i="2"/>
  <c r="D12" i="2"/>
  <c r="E12" i="2"/>
  <c r="F12" i="2"/>
  <c r="C13" i="2"/>
  <c r="D13" i="2"/>
  <c r="E13" i="2"/>
  <c r="F13" i="2"/>
  <c r="C14" i="2"/>
  <c r="D14" i="2"/>
  <c r="E14" i="2"/>
  <c r="F14" i="2"/>
  <c r="C15" i="2"/>
  <c r="D15" i="2"/>
  <c r="E15" i="2"/>
  <c r="F15" i="2"/>
  <c r="C16" i="2"/>
  <c r="D16" i="2"/>
  <c r="E16" i="2"/>
  <c r="F16" i="2"/>
  <c r="C17" i="2"/>
  <c r="D17" i="2"/>
  <c r="E17" i="2"/>
  <c r="F17" i="2"/>
  <c r="C18" i="2"/>
  <c r="D18" i="2"/>
  <c r="E18" i="2"/>
  <c r="F18" i="2"/>
  <c r="C19" i="2"/>
  <c r="D19" i="2"/>
  <c r="E19" i="2"/>
  <c r="F19" i="2"/>
  <c r="C20" i="2"/>
  <c r="D20" i="2"/>
  <c r="E20" i="2"/>
  <c r="F20" i="2"/>
  <c r="C21" i="2"/>
  <c r="D21" i="2"/>
  <c r="E21" i="2"/>
  <c r="F21" i="2"/>
  <c r="C22" i="2"/>
  <c r="D22" i="2"/>
  <c r="E22" i="2"/>
  <c r="F22" i="2"/>
  <c r="P20" i="1"/>
  <c r="P21" i="1"/>
  <c r="P22" i="1"/>
  <c r="P23" i="1"/>
  <c r="P24" i="1"/>
  <c r="E8" i="2"/>
  <c r="D8" i="2"/>
  <c r="C8" i="2"/>
  <c r="C60" i="1"/>
  <c r="I8" i="2" s="1"/>
  <c r="H1" i="2" s="1"/>
  <c r="D60" i="1"/>
  <c r="E60" i="1"/>
  <c r="F60" i="1"/>
  <c r="G60" i="1"/>
  <c r="H60" i="1"/>
  <c r="I60" i="1"/>
  <c r="J60" i="1"/>
  <c r="K60" i="1"/>
  <c r="M60" i="1"/>
  <c r="N60" i="1"/>
  <c r="O60" i="1"/>
  <c r="G9" i="2" l="1"/>
  <c r="O2" i="1" s="1"/>
  <c r="H22" i="2"/>
  <c r="H16" i="2"/>
  <c r="H10" i="2"/>
  <c r="H18" i="2"/>
  <c r="H14" i="2"/>
  <c r="H20" i="2"/>
  <c r="H12" i="2"/>
  <c r="H17" i="2"/>
  <c r="H15" i="2"/>
  <c r="H13" i="2"/>
  <c r="H11" i="2"/>
  <c r="H19" i="2"/>
  <c r="H21" i="2"/>
  <c r="H8" i="2"/>
  <c r="J21" i="2"/>
  <c r="M18" i="2"/>
  <c r="M16" i="2"/>
  <c r="M17" i="2"/>
  <c r="M14" i="2"/>
  <c r="L14" i="2"/>
  <c r="K20" i="2"/>
  <c r="K12" i="2"/>
  <c r="K21" i="2"/>
  <c r="M20" i="2"/>
  <c r="J18" i="2"/>
  <c r="M11" i="2"/>
  <c r="M12" i="2"/>
  <c r="J22" i="2"/>
  <c r="J14" i="2"/>
  <c r="L12" i="2"/>
  <c r="M21" i="2"/>
  <c r="L18" i="2"/>
  <c r="M13" i="2"/>
  <c r="J12" i="2"/>
  <c r="J20" i="2"/>
  <c r="L21" i="2"/>
  <c r="L13" i="2"/>
  <c r="K11" i="2"/>
  <c r="K16" i="2"/>
  <c r="K22" i="2"/>
  <c r="L17" i="2"/>
  <c r="J16" i="2"/>
  <c r="L22" i="2"/>
  <c r="L20" i="2"/>
  <c r="K17" i="2"/>
  <c r="L16" i="2"/>
  <c r="M22" i="2"/>
  <c r="J11" i="2"/>
  <c r="J17" i="2"/>
  <c r="K18" i="2"/>
  <c r="K13" i="2"/>
  <c r="J13" i="2"/>
  <c r="K14" i="2"/>
  <c r="L11" i="2"/>
  <c r="L60" i="1"/>
  <c r="P60" i="1"/>
  <c r="N9" i="2" l="1"/>
  <c r="O11" i="2"/>
  <c r="O12" i="2"/>
  <c r="O22" i="2"/>
  <c r="O17" i="2"/>
  <c r="O14" i="2"/>
  <c r="O13" i="2"/>
  <c r="O16" i="2"/>
  <c r="O21" i="2"/>
  <c r="O18" i="2"/>
  <c r="O20" i="2"/>
  <c r="L7" i="2" l="1"/>
  <c r="M7" i="2"/>
  <c r="H2" i="1" l="1"/>
  <c r="K2" i="1"/>
  <c r="E9" i="2" l="1"/>
  <c r="F9" i="2"/>
  <c r="K7" i="2"/>
  <c r="J7" i="2"/>
  <c r="M9" i="2" l="1"/>
  <c r="L2" i="1"/>
  <c r="L9" i="2"/>
  <c r="I2" i="1"/>
  <c r="B2" i="1" l="1"/>
  <c r="E2" i="1"/>
  <c r="C9" i="2" l="1"/>
  <c r="D9" i="2"/>
  <c r="I9" i="2" l="1"/>
  <c r="P9" i="2" s="1"/>
  <c r="F2" i="1"/>
  <c r="K9" i="2"/>
  <c r="J9" i="2"/>
  <c r="C2" i="1"/>
</calcChain>
</file>

<file path=xl/sharedStrings.xml><?xml version="1.0" encoding="utf-8"?>
<sst xmlns="http://schemas.openxmlformats.org/spreadsheetml/2006/main" count="75" uniqueCount="55">
  <si>
    <t>Sums by District Assigned</t>
  </si>
  <si>
    <t>Unassigned</t>
  </si>
  <si>
    <t>Total</t>
  </si>
  <si>
    <t>Instructions for Use</t>
  </si>
  <si>
    <t>You can use the spreadsheet data in the "Assignments" worksheet in either of two ways:</t>
  </si>
  <si>
    <t xml:space="preserve"> - OR -</t>
  </si>
  <si>
    <t xml:space="preserve">will automatically update as you make each assignment. </t>
  </si>
  <si>
    <t>Note:</t>
  </si>
  <si>
    <t>To minimize any chance of error or inadvertantly changed data, the spreadsheets are locked.</t>
  </si>
  <si>
    <t xml:space="preserve">You may only enter data in the cells colored in with </t>
  </si>
  <si>
    <t>yellow</t>
  </si>
  <si>
    <t>fill.</t>
  </si>
  <si>
    <t>Submission:</t>
  </si>
  <si>
    <t>Tot. Pop.</t>
  </si>
  <si>
    <t>Total CVAP</t>
  </si>
  <si>
    <t>Asian-American</t>
  </si>
  <si>
    <t>Citizen Voting Age Population</t>
  </si>
  <si>
    <t xml:space="preserve"> Hisp</t>
  </si>
  <si>
    <t xml:space="preserve"> NH Wht</t>
  </si>
  <si>
    <t xml:space="preserve"> NH Asn</t>
  </si>
  <si>
    <t>Category</t>
  </si>
  <si>
    <t>Group</t>
  </si>
  <si>
    <t>Counts</t>
  </si>
  <si>
    <t>Deviation from Ideal</t>
  </si>
  <si>
    <t>Percentages</t>
  </si>
  <si>
    <t>Ideal population:</t>
  </si>
  <si>
    <t>Total Reg.</t>
  </si>
  <si>
    <t>Total Voters</t>
  </si>
  <si>
    <t>Latino</t>
  </si>
  <si>
    <t>D2:</t>
  </si>
  <si>
    <t>D1:</t>
  </si>
  <si>
    <t>D3:</t>
  </si>
  <si>
    <t>D4:</t>
  </si>
  <si>
    <t>Submitter's Comments about the plan:</t>
  </si>
  <si>
    <t>Pop</t>
  </si>
  <si>
    <t>Unit</t>
  </si>
  <si>
    <t>I think this map makes sense because . . . .</t>
  </si>
  <si>
    <t>NH Blk</t>
  </si>
  <si>
    <t>Other</t>
  </si>
  <si>
    <t>a given population unit. Then check the results of your assignments on the "Results" worksheet tab, which</t>
  </si>
  <si>
    <t>2) On the "Assignments" worksheet tab, enter the number for the district where you wish to assign</t>
  </si>
  <si>
    <t>Nov. 2020 Registration</t>
  </si>
  <si>
    <t>Nov. 2020 Voters</t>
  </si>
  <si>
    <t>District</t>
  </si>
  <si>
    <t>White</t>
  </si>
  <si>
    <t>Black</t>
  </si>
  <si>
    <t>Asian</t>
  </si>
  <si>
    <t>1) Use it as a reference to identify data for population units and add the figures up by hand.</t>
  </si>
  <si>
    <t>D5:</t>
  </si>
  <si>
    <t>Quick Reference: Total Population &amp; Deviation from Ideal by District</t>
  </si>
  <si>
    <t>Enter your name here</t>
  </si>
  <si>
    <t>2020 Census</t>
  </si>
  <si>
    <t>(1-5)</t>
  </si>
  <si>
    <t>When complete, please submit this file online at mapwoodside.org/contact</t>
  </si>
  <si>
    <t>Town of Woodside 2021 Districting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</si>
</sst>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b/>
      <sz val="12"/>
      <name val="Garamond"/>
      <family val="1"/>
    </font>
    <font>
      <sz val="12"/>
      <name val="Garamond"/>
      <family val="1"/>
    </font>
    <font>
      <sz val="9"/>
      <name val="Garamond"/>
      <family val="1"/>
    </font>
    <font>
      <sz val="10"/>
      <name val="Garamond"/>
      <family val="1"/>
    </font>
    <font>
      <b/>
      <sz val="10"/>
      <name val="Garamond"/>
      <family val="1"/>
    </font>
    <font>
      <b/>
      <sz val="9"/>
      <name val="Garamond"/>
      <family val="1"/>
    </font>
    <font>
      <b/>
      <i/>
      <sz val="10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b/>
      <i/>
      <sz val="11"/>
      <name val="Garamond"/>
      <family val="1"/>
    </font>
    <font>
      <sz val="10"/>
      <color theme="1"/>
      <name val="Garamond"/>
      <family val="1"/>
    </font>
    <font>
      <u/>
      <sz val="10"/>
      <color theme="10"/>
      <name val="MS Sans Serif"/>
    </font>
    <font>
      <u/>
      <sz val="12"/>
      <color theme="10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89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/>
    <xf numFmtId="0" fontId="7" fillId="0" borderId="0" xfId="0" applyFont="1" applyAlignment="1" applyProtection="1">
      <alignment horizontal="center"/>
      <protection locked="0"/>
    </xf>
    <xf numFmtId="3" fontId="6" fillId="0" borderId="0" xfId="0" applyNumberFormat="1" applyFont="1"/>
    <xf numFmtId="3" fontId="6" fillId="0" borderId="1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1" xfId="2" applyFont="1" applyBorder="1" applyAlignment="1">
      <alignment horizontal="center" vertical="center"/>
    </xf>
    <xf numFmtId="9" fontId="6" fillId="0" borderId="2" xfId="2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9" fontId="6" fillId="0" borderId="4" xfId="2" applyFont="1" applyBorder="1" applyAlignment="1">
      <alignment horizontal="center" vertical="center"/>
    </xf>
    <xf numFmtId="9" fontId="6" fillId="0" borderId="5" xfId="2" applyFont="1" applyBorder="1" applyAlignment="1">
      <alignment horizontal="center" vertical="center"/>
    </xf>
    <xf numFmtId="9" fontId="6" fillId="0" borderId="6" xfId="2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9" fontId="6" fillId="0" borderId="7" xfId="2" applyFont="1" applyBorder="1" applyAlignment="1">
      <alignment horizontal="center" vertical="center"/>
    </xf>
    <xf numFmtId="9" fontId="6" fillId="0" borderId="8" xfId="2" applyFont="1" applyBorder="1" applyAlignment="1">
      <alignment horizontal="center" vertical="center"/>
    </xf>
    <xf numFmtId="9" fontId="6" fillId="0" borderId="9" xfId="2" applyFont="1" applyBorder="1" applyAlignment="1">
      <alignment horizontal="center" vertical="center"/>
    </xf>
    <xf numFmtId="9" fontId="6" fillId="0" borderId="3" xfId="2" applyFont="1" applyBorder="1" applyAlignment="1">
      <alignment horizontal="center" vertical="center"/>
    </xf>
    <xf numFmtId="10" fontId="6" fillId="3" borderId="6" xfId="2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9" fontId="6" fillId="0" borderId="16" xfId="2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3" fontId="5" fillId="0" borderId="17" xfId="0" applyNumberFormat="1" applyFont="1" applyBorder="1" applyAlignment="1">
      <alignment horizontal="center" wrapText="1"/>
    </xf>
    <xf numFmtId="3" fontId="5" fillId="0" borderId="18" xfId="0" applyNumberFormat="1" applyFont="1" applyBorder="1" applyAlignment="1">
      <alignment horizontal="center" wrapText="1"/>
    </xf>
    <xf numFmtId="0" fontId="8" fillId="4" borderId="19" xfId="0" applyFont="1" applyFill="1" applyBorder="1" applyAlignment="1">
      <alignment horizontal="center" wrapText="1"/>
    </xf>
    <xf numFmtId="3" fontId="5" fillId="0" borderId="0" xfId="1" quotePrefix="1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9" fontId="6" fillId="0" borderId="21" xfId="2" applyFont="1" applyBorder="1" applyAlignment="1">
      <alignment horizontal="center" vertical="center"/>
    </xf>
    <xf numFmtId="9" fontId="6" fillId="0" borderId="12" xfId="2" applyFont="1" applyBorder="1" applyAlignment="1">
      <alignment horizontal="center" vertical="center"/>
    </xf>
    <xf numFmtId="0" fontId="6" fillId="0" borderId="0" xfId="0" applyFont="1"/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5" fillId="0" borderId="24" xfId="0" applyFont="1" applyBorder="1" applyAlignment="1">
      <alignment horizontal="center"/>
    </xf>
    <xf numFmtId="3" fontId="5" fillId="2" borderId="25" xfId="0" applyNumberFormat="1" applyFont="1" applyFill="1" applyBorder="1" applyAlignment="1" applyProtection="1">
      <alignment horizontal="center"/>
      <protection locked="0"/>
    </xf>
    <xf numFmtId="3" fontId="5" fillId="0" borderId="26" xfId="0" applyNumberFormat="1" applyFont="1" applyBorder="1" applyAlignment="1">
      <alignment horizontal="center"/>
    </xf>
    <xf numFmtId="3" fontId="5" fillId="2" borderId="23" xfId="0" applyNumberFormat="1" applyFont="1" applyFill="1" applyBorder="1" applyAlignment="1" applyProtection="1">
      <alignment horizontal="center"/>
      <protection locked="0"/>
    </xf>
    <xf numFmtId="3" fontId="5" fillId="0" borderId="30" xfId="1" quotePrefix="1" applyNumberFormat="1" applyFont="1" applyBorder="1" applyAlignment="1">
      <alignment horizontal="center"/>
    </xf>
    <xf numFmtId="3" fontId="5" fillId="0" borderId="26" xfId="1" quotePrefix="1" applyNumberFormat="1" applyFont="1" applyBorder="1" applyAlignment="1">
      <alignment horizontal="center"/>
    </xf>
    <xf numFmtId="3" fontId="5" fillId="0" borderId="30" xfId="0" applyNumberFormat="1" applyFont="1" applyBorder="1" applyAlignment="1">
      <alignment horizontal="center"/>
    </xf>
    <xf numFmtId="3" fontId="5" fillId="0" borderId="31" xfId="0" applyNumberFormat="1" applyFont="1" applyBorder="1" applyAlignment="1">
      <alignment horizontal="center" wrapText="1"/>
    </xf>
    <xf numFmtId="3" fontId="5" fillId="0" borderId="27" xfId="1" quotePrefix="1" applyNumberFormat="1" applyFont="1" applyBorder="1" applyAlignment="1">
      <alignment horizontal="center" vertical="top" wrapText="1"/>
    </xf>
    <xf numFmtId="3" fontId="5" fillId="0" borderId="27" xfId="1" quotePrefix="1" applyNumberFormat="1" applyFont="1" applyBorder="1" applyAlignment="1">
      <alignment horizontal="center" wrapText="1"/>
    </xf>
    <xf numFmtId="3" fontId="5" fillId="0" borderId="27" xfId="0" applyNumberFormat="1" applyFont="1" applyBorder="1" applyAlignment="1">
      <alignment horizontal="center" wrapText="1"/>
    </xf>
    <xf numFmtId="0" fontId="5" fillId="0" borderId="29" xfId="0" applyFont="1" applyBorder="1" applyAlignment="1">
      <alignment horizontal="center"/>
    </xf>
    <xf numFmtId="3" fontId="5" fillId="0" borderId="31" xfId="1" applyNumberFormat="1" applyFont="1" applyBorder="1" applyAlignment="1">
      <alignment horizontal="center" wrapText="1"/>
    </xf>
    <xf numFmtId="3" fontId="5" fillId="0" borderId="28" xfId="1" quotePrefix="1" applyNumberFormat="1" applyFont="1" applyBorder="1" applyAlignment="1">
      <alignment horizontal="center" wrapText="1"/>
    </xf>
    <xf numFmtId="3" fontId="5" fillId="0" borderId="31" xfId="1" quotePrefix="1" applyNumberFormat="1" applyFont="1" applyBorder="1" applyAlignment="1">
      <alignment horizontal="center" wrapText="1"/>
    </xf>
    <xf numFmtId="3" fontId="5" fillId="0" borderId="28" xfId="0" applyNumberFormat="1" applyFont="1" applyBorder="1" applyAlignment="1">
      <alignment horizontal="center" wrapText="1"/>
    </xf>
    <xf numFmtId="10" fontId="6" fillId="0" borderId="4" xfId="2" applyNumberFormat="1" applyFont="1" applyBorder="1" applyAlignment="1">
      <alignment horizontal="center" vertical="center"/>
    </xf>
    <xf numFmtId="10" fontId="6" fillId="0" borderId="5" xfId="2" applyNumberFormat="1" applyFont="1" applyBorder="1" applyAlignment="1">
      <alignment horizontal="center" vertical="center"/>
    </xf>
    <xf numFmtId="164" fontId="13" fillId="0" borderId="0" xfId="1" applyNumberFormat="1" applyFont="1" applyFill="1" applyAlignment="1">
      <alignment horizontal="center"/>
    </xf>
    <xf numFmtId="0" fontId="7" fillId="0" borderId="39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8" fillId="4" borderId="36" xfId="0" applyFont="1" applyFill="1" applyBorder="1" applyAlignment="1">
      <alignment horizontal="center"/>
    </xf>
    <xf numFmtId="0" fontId="8" fillId="4" borderId="37" xfId="0" applyFont="1" applyFill="1" applyBorder="1" applyAlignment="1">
      <alignment horizontal="center"/>
    </xf>
    <xf numFmtId="0" fontId="12" fillId="2" borderId="0" xfId="0" applyFont="1" applyFill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left" vertical="top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9" fillId="0" borderId="22" xfId="0" applyFont="1" applyBorder="1" applyAlignment="1" applyProtection="1">
      <alignment horizontal="center"/>
      <protection locked="0"/>
    </xf>
    <xf numFmtId="0" fontId="9" fillId="0" borderId="17" xfId="0" applyFont="1" applyBorder="1" applyAlignment="1" applyProtection="1">
      <alignment horizontal="center"/>
      <protection locked="0"/>
    </xf>
    <xf numFmtId="0" fontId="9" fillId="0" borderId="18" xfId="0" applyFont="1" applyBorder="1" applyAlignment="1" applyProtection="1">
      <alignment horizontal="center"/>
      <protection locked="0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15" fillId="0" borderId="0" xfId="3" applyFont="1" applyAlignment="1">
      <alignment horizontal="left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apwoodside.org/contac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workbookViewId="0">
      <selection activeCell="D18" sqref="D18"/>
    </sheetView>
  </sheetViews>
  <sheetFormatPr defaultColWidth="9.08984375" defaultRowHeight="15.5" x14ac:dyDescent="0.35"/>
  <cols>
    <col min="1" max="5" width="9.08984375" style="2"/>
    <col min="6" max="6" width="11.6328125" style="2" customWidth="1"/>
    <col min="7" max="16384" width="9.08984375" style="2"/>
  </cols>
  <sheetData>
    <row r="1" spans="1:8" x14ac:dyDescent="0.35">
      <c r="A1" s="1" t="s">
        <v>3</v>
      </c>
    </row>
    <row r="3" spans="1:8" x14ac:dyDescent="0.35">
      <c r="A3" s="2" t="s">
        <v>4</v>
      </c>
    </row>
    <row r="5" spans="1:8" x14ac:dyDescent="0.35">
      <c r="A5" s="2" t="s">
        <v>47</v>
      </c>
    </row>
    <row r="6" spans="1:8" x14ac:dyDescent="0.35">
      <c r="A6" s="2" t="s">
        <v>5</v>
      </c>
    </row>
    <row r="7" spans="1:8" x14ac:dyDescent="0.35">
      <c r="A7" s="2" t="s">
        <v>40</v>
      </c>
    </row>
    <row r="8" spans="1:8" x14ac:dyDescent="0.35">
      <c r="B8" s="2" t="s">
        <v>39</v>
      </c>
    </row>
    <row r="9" spans="1:8" x14ac:dyDescent="0.35">
      <c r="B9" s="2" t="s">
        <v>6</v>
      </c>
    </row>
    <row r="11" spans="1:8" x14ac:dyDescent="0.35">
      <c r="A11" s="1" t="s">
        <v>7</v>
      </c>
      <c r="B11" s="2" t="s">
        <v>8</v>
      </c>
    </row>
    <row r="12" spans="1:8" x14ac:dyDescent="0.35">
      <c r="B12" s="2" t="s">
        <v>9</v>
      </c>
      <c r="G12" s="3" t="s">
        <v>10</v>
      </c>
      <c r="H12" s="2" t="s">
        <v>11</v>
      </c>
    </row>
    <row r="14" spans="1:8" x14ac:dyDescent="0.35">
      <c r="A14" s="1" t="s">
        <v>12</v>
      </c>
    </row>
    <row r="15" spans="1:8" x14ac:dyDescent="0.35">
      <c r="B15" s="88" t="s">
        <v>53</v>
      </c>
      <c r="C15" s="88"/>
      <c r="D15" s="88"/>
      <c r="E15" s="88"/>
      <c r="F15" s="88"/>
      <c r="G15" s="88"/>
      <c r="H15" s="88"/>
    </row>
  </sheetData>
  <sheetProtection sheet="1" selectLockedCells="1" selectUnlockedCells="1"/>
  <mergeCells count="1">
    <mergeCell ref="B15:H15"/>
  </mergeCells>
  <phoneticPr fontId="2" type="noConversion"/>
  <hyperlinks>
    <hyperlink ref="B15:H15" r:id="rId1" display="When complete, please submit this file online at mapwoodside.org/contact" xr:uid="{B11C5E39-17AC-4184-BFA0-0FEACB294072}"/>
  </hyperlinks>
  <pageMargins left="0.75" right="0.75" top="1" bottom="1" header="0.5" footer="0.5"/>
  <pageSetup orientation="portrait" horizontalDpi="1200" verticalDpi="12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60"/>
  <sheetViews>
    <sheetView tabSelected="1" workbookViewId="0">
      <pane xSplit="2" ySplit="5" topLeftCell="C6" activePane="bottomRight" state="frozen"/>
      <selection pane="topRight" activeCell="C1" sqref="C1"/>
      <selection pane="bottomLeft" activeCell="A2" sqref="A2"/>
      <selection pane="bottomRight" activeCell="A17" sqref="A17"/>
    </sheetView>
  </sheetViews>
  <sheetFormatPr defaultColWidth="6.90625" defaultRowHeight="12" x14ac:dyDescent="0.3"/>
  <cols>
    <col min="1" max="1" width="6.08984375" style="36" bestFit="1" customWidth="1"/>
    <col min="2" max="2" width="6.54296875" style="36" bestFit="1" customWidth="1"/>
    <col min="3" max="3" width="8.81640625" style="36" bestFit="1" customWidth="1"/>
    <col min="4" max="4" width="7.90625" style="36" bestFit="1" customWidth="1"/>
    <col min="5" max="5" width="6.54296875" style="36" bestFit="1" customWidth="1"/>
    <col min="6" max="6" width="7.08984375" style="36" bestFit="1" customWidth="1"/>
    <col min="7" max="7" width="6.54296875" style="36" customWidth="1"/>
    <col min="8" max="8" width="6.36328125" style="42" customWidth="1"/>
    <col min="9" max="9" width="7.08984375" style="36" bestFit="1" customWidth="1"/>
    <col min="10" max="11" width="6.36328125" style="36" customWidth="1"/>
    <col min="12" max="12" width="7.08984375" style="36" bestFit="1" customWidth="1"/>
    <col min="13" max="14" width="6.36328125" style="36" customWidth="1"/>
    <col min="15" max="15" width="7.08984375" style="36" bestFit="1" customWidth="1"/>
    <col min="16" max="16" width="6.36328125" style="36" customWidth="1"/>
    <col min="17" max="17" width="6.90625" style="5"/>
    <col min="18" max="18" width="6.81640625" style="5" customWidth="1"/>
    <col min="19" max="20" width="6.90625" style="5" customWidth="1"/>
    <col min="21" max="21" width="6.81640625" style="5" customWidth="1"/>
    <col min="22" max="23" width="6.54296875" style="5" customWidth="1"/>
    <col min="24" max="24" width="3.54296875" style="5" customWidth="1"/>
    <col min="25" max="26" width="6.54296875" style="5" customWidth="1"/>
    <col min="27" max="27" width="3.54296875" style="5" customWidth="1"/>
    <col min="28" max="29" width="6.54296875" style="5" customWidth="1"/>
    <col min="30" max="16384" width="6.90625" style="5"/>
  </cols>
  <sheetData>
    <row r="1" spans="1:16" ht="12.65" customHeight="1" thickBot="1" x14ac:dyDescent="0.35">
      <c r="A1" s="76" t="s">
        <v>49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5"/>
    </row>
    <row r="2" spans="1:16" ht="12.5" thickBot="1" x14ac:dyDescent="0.35">
      <c r="A2" s="39" t="s">
        <v>30</v>
      </c>
      <c r="B2" s="37">
        <f>Results!$C$8</f>
        <v>0</v>
      </c>
      <c r="C2" s="37">
        <f>Results!$C$9</f>
        <v>-1062.5999999999999</v>
      </c>
      <c r="D2" s="39" t="s">
        <v>29</v>
      </c>
      <c r="E2" s="37">
        <f>Results!$D$8</f>
        <v>0</v>
      </c>
      <c r="F2" s="37">
        <f>Results!$D$9</f>
        <v>-1062.5999999999999</v>
      </c>
      <c r="G2" s="39" t="s">
        <v>31</v>
      </c>
      <c r="H2" s="37">
        <f>Results!$E$8</f>
        <v>0</v>
      </c>
      <c r="I2" s="37">
        <f>Results!$E$9</f>
        <v>-1062.5999999999999</v>
      </c>
      <c r="J2" s="39" t="s">
        <v>32</v>
      </c>
      <c r="K2" s="37">
        <f>Results!$F$8</f>
        <v>0</v>
      </c>
      <c r="L2" s="38">
        <f>Results!$F$9</f>
        <v>-1062.5999999999999</v>
      </c>
      <c r="M2" s="39" t="s">
        <v>48</v>
      </c>
      <c r="N2" s="37">
        <f>Results!$G$8</f>
        <v>0</v>
      </c>
      <c r="O2" s="38">
        <f>Results!$G$9</f>
        <v>-1062.5999999999999</v>
      </c>
      <c r="P2" s="5"/>
    </row>
    <row r="3" spans="1:16" x14ac:dyDescent="0.3">
      <c r="H3" s="36"/>
    </row>
    <row r="4" spans="1:16" ht="13.5" customHeight="1" x14ac:dyDescent="0.3">
      <c r="A4" s="51" t="s">
        <v>43</v>
      </c>
      <c r="B4" s="62" t="s">
        <v>34</v>
      </c>
      <c r="C4" s="71" t="s">
        <v>51</v>
      </c>
      <c r="D4" s="72" t="s">
        <v>16</v>
      </c>
      <c r="E4" s="73"/>
      <c r="F4" s="73"/>
      <c r="G4" s="73"/>
      <c r="H4" s="74"/>
      <c r="I4" s="73" t="s">
        <v>41</v>
      </c>
      <c r="J4" s="73"/>
      <c r="K4" s="73"/>
      <c r="L4" s="74"/>
      <c r="M4" s="72" t="s">
        <v>42</v>
      </c>
      <c r="N4" s="73"/>
      <c r="O4" s="73"/>
      <c r="P4" s="75"/>
    </row>
    <row r="5" spans="1:16" s="4" customFormat="1" x14ac:dyDescent="0.3">
      <c r="A5" s="58" t="s">
        <v>52</v>
      </c>
      <c r="B5" s="59" t="s">
        <v>35</v>
      </c>
      <c r="C5" s="63" t="s">
        <v>13</v>
      </c>
      <c r="D5" s="65" t="s">
        <v>2</v>
      </c>
      <c r="E5" s="60" t="s">
        <v>28</v>
      </c>
      <c r="F5" s="60" t="s">
        <v>44</v>
      </c>
      <c r="G5" s="60" t="s">
        <v>45</v>
      </c>
      <c r="H5" s="64" t="s">
        <v>46</v>
      </c>
      <c r="I5" s="60" t="s">
        <v>2</v>
      </c>
      <c r="J5" s="60" t="s">
        <v>28</v>
      </c>
      <c r="K5" s="61" t="s">
        <v>46</v>
      </c>
      <c r="L5" s="61" t="s">
        <v>38</v>
      </c>
      <c r="M5" s="58" t="s">
        <v>2</v>
      </c>
      <c r="N5" s="61" t="s">
        <v>28</v>
      </c>
      <c r="O5" s="61" t="s">
        <v>46</v>
      </c>
      <c r="P5" s="66" t="s">
        <v>38</v>
      </c>
    </row>
    <row r="6" spans="1:16" x14ac:dyDescent="0.3">
      <c r="A6" s="52"/>
      <c r="B6" s="40">
        <v>1</v>
      </c>
      <c r="C6" s="55">
        <v>95</v>
      </c>
      <c r="D6" s="55">
        <v>63.836382</v>
      </c>
      <c r="E6" s="40">
        <v>8.0496390000000009</v>
      </c>
      <c r="F6" s="40">
        <v>45.879147000000003</v>
      </c>
      <c r="G6" s="40">
        <v>0</v>
      </c>
      <c r="H6" s="56">
        <v>9.3150049999999993</v>
      </c>
      <c r="I6" s="40">
        <v>54</v>
      </c>
      <c r="J6" s="40">
        <v>0</v>
      </c>
      <c r="K6" s="41">
        <v>0</v>
      </c>
      <c r="L6" s="53">
        <f>I6-J6-K6</f>
        <v>54</v>
      </c>
      <c r="M6" s="57">
        <v>48</v>
      </c>
      <c r="N6" s="41">
        <v>0</v>
      </c>
      <c r="O6" s="41">
        <v>0</v>
      </c>
      <c r="P6" s="53">
        <f>M6-N6-O6</f>
        <v>48</v>
      </c>
    </row>
    <row r="7" spans="1:16" x14ac:dyDescent="0.3">
      <c r="A7" s="54"/>
      <c r="B7" s="40">
        <v>2</v>
      </c>
      <c r="C7" s="55">
        <v>141</v>
      </c>
      <c r="D7" s="55">
        <v>110.239619</v>
      </c>
      <c r="E7" s="40">
        <v>9.8384479999999996</v>
      </c>
      <c r="F7" s="40">
        <v>92.801004000000006</v>
      </c>
      <c r="G7" s="40">
        <v>0</v>
      </c>
      <c r="H7" s="56">
        <v>7.4520039999999996</v>
      </c>
      <c r="I7" s="40">
        <v>103</v>
      </c>
      <c r="J7" s="40">
        <v>6</v>
      </c>
      <c r="K7" s="41">
        <v>3</v>
      </c>
      <c r="L7" s="53">
        <f t="shared" ref="L7:L58" si="0">I7-J7-K7</f>
        <v>94</v>
      </c>
      <c r="M7" s="57">
        <v>93</v>
      </c>
      <c r="N7" s="41">
        <v>6</v>
      </c>
      <c r="O7" s="41">
        <v>3</v>
      </c>
      <c r="P7" s="53">
        <f t="shared" ref="P7:P58" si="1">M7-N7-O7</f>
        <v>84</v>
      </c>
    </row>
    <row r="8" spans="1:16" x14ac:dyDescent="0.3">
      <c r="A8" s="54"/>
      <c r="B8" s="40">
        <v>3</v>
      </c>
      <c r="C8" s="55">
        <v>76</v>
      </c>
      <c r="D8" s="55">
        <v>61.341037999999998</v>
      </c>
      <c r="E8" s="40">
        <v>0.89440399999999998</v>
      </c>
      <c r="F8" s="40">
        <v>42.751024000000001</v>
      </c>
      <c r="G8" s="40">
        <v>12.1066</v>
      </c>
      <c r="H8" s="56">
        <v>5.5890029999999999</v>
      </c>
      <c r="I8" s="40">
        <v>43</v>
      </c>
      <c r="J8" s="40">
        <v>1</v>
      </c>
      <c r="K8" s="41">
        <v>0</v>
      </c>
      <c r="L8" s="53">
        <f t="shared" si="0"/>
        <v>42</v>
      </c>
      <c r="M8" s="57">
        <v>37</v>
      </c>
      <c r="N8" s="41">
        <v>1</v>
      </c>
      <c r="O8" s="41">
        <v>0</v>
      </c>
      <c r="P8" s="53">
        <f t="shared" si="1"/>
        <v>36</v>
      </c>
    </row>
    <row r="9" spans="1:16" x14ac:dyDescent="0.3">
      <c r="A9" s="54"/>
      <c r="B9" s="40">
        <v>4</v>
      </c>
      <c r="C9" s="55">
        <v>139</v>
      </c>
      <c r="D9" s="55">
        <v>100.63213399999999</v>
      </c>
      <c r="E9" s="40">
        <v>11.627257</v>
      </c>
      <c r="F9" s="40">
        <v>75.074967000000001</v>
      </c>
      <c r="G9" s="40">
        <v>0</v>
      </c>
      <c r="H9" s="56">
        <v>13.041005999999999</v>
      </c>
      <c r="I9" s="40">
        <v>107</v>
      </c>
      <c r="J9" s="40">
        <v>1</v>
      </c>
      <c r="K9" s="41">
        <v>7</v>
      </c>
      <c r="L9" s="53">
        <f t="shared" si="0"/>
        <v>99</v>
      </c>
      <c r="M9" s="57">
        <v>91</v>
      </c>
      <c r="N9" s="41">
        <v>1</v>
      </c>
      <c r="O9" s="41">
        <v>7</v>
      </c>
      <c r="P9" s="53">
        <f t="shared" si="1"/>
        <v>83</v>
      </c>
    </row>
    <row r="10" spans="1:16" x14ac:dyDescent="0.3">
      <c r="A10" s="52"/>
      <c r="B10" s="40">
        <v>5</v>
      </c>
      <c r="C10" s="55">
        <v>75</v>
      </c>
      <c r="D10" s="55">
        <v>53.553606000000002</v>
      </c>
      <c r="E10" s="40">
        <v>0</v>
      </c>
      <c r="F10" s="40">
        <v>47.964561000000003</v>
      </c>
      <c r="G10" s="40">
        <v>0</v>
      </c>
      <c r="H10" s="56">
        <v>5.5890029999999999</v>
      </c>
      <c r="I10" s="40">
        <v>54</v>
      </c>
      <c r="J10" s="40">
        <v>2</v>
      </c>
      <c r="K10" s="41">
        <v>2</v>
      </c>
      <c r="L10" s="53">
        <f t="shared" si="0"/>
        <v>50</v>
      </c>
      <c r="M10" s="57">
        <v>44</v>
      </c>
      <c r="N10" s="41">
        <v>1</v>
      </c>
      <c r="O10" s="41">
        <v>2</v>
      </c>
      <c r="P10" s="53">
        <f t="shared" si="1"/>
        <v>41</v>
      </c>
    </row>
    <row r="11" spans="1:16" x14ac:dyDescent="0.3">
      <c r="A11" s="54"/>
      <c r="B11" s="40">
        <v>6</v>
      </c>
      <c r="C11" s="55">
        <v>58</v>
      </c>
      <c r="D11" s="55">
        <v>44.354514999999999</v>
      </c>
      <c r="E11" s="40">
        <v>0.89440399999999998</v>
      </c>
      <c r="F11" s="40">
        <v>40.665607000000001</v>
      </c>
      <c r="G11" s="40">
        <v>0</v>
      </c>
      <c r="H11" s="56">
        <v>2.7945009999999999</v>
      </c>
      <c r="I11" s="40">
        <v>50</v>
      </c>
      <c r="J11" s="40">
        <v>0</v>
      </c>
      <c r="K11" s="41">
        <v>3</v>
      </c>
      <c r="L11" s="53">
        <f t="shared" si="0"/>
        <v>47</v>
      </c>
      <c r="M11" s="57">
        <v>46</v>
      </c>
      <c r="N11" s="41">
        <v>0</v>
      </c>
      <c r="O11" s="41">
        <v>3</v>
      </c>
      <c r="P11" s="53">
        <f t="shared" si="1"/>
        <v>43</v>
      </c>
    </row>
    <row r="12" spans="1:16" x14ac:dyDescent="0.3">
      <c r="A12" s="54"/>
      <c r="B12" s="40">
        <v>7</v>
      </c>
      <c r="C12" s="55">
        <v>26</v>
      </c>
      <c r="D12" s="55">
        <v>24.691375000000001</v>
      </c>
      <c r="E12" s="40">
        <v>0</v>
      </c>
      <c r="F12" s="40">
        <v>21.896865999999999</v>
      </c>
      <c r="G12" s="40">
        <v>0</v>
      </c>
      <c r="H12" s="56">
        <v>2.7945009999999999</v>
      </c>
      <c r="I12" s="40">
        <v>31</v>
      </c>
      <c r="J12" s="40">
        <v>0</v>
      </c>
      <c r="K12" s="41">
        <v>4</v>
      </c>
      <c r="L12" s="53">
        <f t="shared" si="0"/>
        <v>27</v>
      </c>
      <c r="M12" s="57">
        <v>29</v>
      </c>
      <c r="N12" s="41">
        <v>0</v>
      </c>
      <c r="O12" s="41">
        <v>4</v>
      </c>
      <c r="P12" s="53">
        <f t="shared" si="1"/>
        <v>25</v>
      </c>
    </row>
    <row r="13" spans="1:16" x14ac:dyDescent="0.3">
      <c r="A13" s="54"/>
      <c r="B13" s="40">
        <v>8</v>
      </c>
      <c r="C13" s="55">
        <v>255</v>
      </c>
      <c r="D13" s="55">
        <v>145.62772000000001</v>
      </c>
      <c r="E13" s="40">
        <v>28.695651999999999</v>
      </c>
      <c r="F13" s="40">
        <v>109.71599999999999</v>
      </c>
      <c r="G13" s="40">
        <v>0</v>
      </c>
      <c r="H13" s="56">
        <v>7.2160679999999999</v>
      </c>
      <c r="I13" s="40">
        <v>200</v>
      </c>
      <c r="J13" s="40">
        <v>13</v>
      </c>
      <c r="K13" s="41">
        <v>4</v>
      </c>
      <c r="L13" s="53">
        <f t="shared" si="0"/>
        <v>183</v>
      </c>
      <c r="M13" s="57">
        <v>169</v>
      </c>
      <c r="N13" s="41">
        <v>12</v>
      </c>
      <c r="O13" s="41">
        <v>4</v>
      </c>
      <c r="P13" s="53">
        <f t="shared" si="1"/>
        <v>153</v>
      </c>
    </row>
    <row r="14" spans="1:16" x14ac:dyDescent="0.3">
      <c r="A14" s="52"/>
      <c r="B14" s="40">
        <v>9</v>
      </c>
      <c r="C14" s="55">
        <v>53</v>
      </c>
      <c r="D14" s="55">
        <v>27.786171</v>
      </c>
      <c r="E14" s="40">
        <v>2.6086960000000001</v>
      </c>
      <c r="F14" s="40">
        <v>24.753</v>
      </c>
      <c r="G14" s="40">
        <v>0</v>
      </c>
      <c r="H14" s="56">
        <v>0.42447499999999999</v>
      </c>
      <c r="I14" s="40">
        <v>25</v>
      </c>
      <c r="J14" s="40">
        <v>0</v>
      </c>
      <c r="K14" s="41">
        <v>1</v>
      </c>
      <c r="L14" s="53">
        <f t="shared" si="0"/>
        <v>24</v>
      </c>
      <c r="M14" s="57">
        <v>23</v>
      </c>
      <c r="N14" s="41">
        <v>0</v>
      </c>
      <c r="O14" s="41">
        <v>1</v>
      </c>
      <c r="P14" s="53">
        <f t="shared" si="1"/>
        <v>22</v>
      </c>
    </row>
    <row r="15" spans="1:16" x14ac:dyDescent="0.3">
      <c r="A15" s="54"/>
      <c r="B15" s="40">
        <v>10</v>
      </c>
      <c r="C15" s="55">
        <v>70</v>
      </c>
      <c r="D15" s="55">
        <v>48.146773000000003</v>
      </c>
      <c r="E15" s="40">
        <v>0.34285700000000002</v>
      </c>
      <c r="F15" s="40">
        <v>46.703918000000002</v>
      </c>
      <c r="G15" s="40">
        <v>0</v>
      </c>
      <c r="H15" s="56">
        <v>1.1000000000000001</v>
      </c>
      <c r="I15" s="40">
        <v>57</v>
      </c>
      <c r="J15" s="40">
        <v>1</v>
      </c>
      <c r="K15" s="41">
        <v>1</v>
      </c>
      <c r="L15" s="53">
        <f t="shared" si="0"/>
        <v>55</v>
      </c>
      <c r="M15" s="57">
        <v>52</v>
      </c>
      <c r="N15" s="41">
        <v>1</v>
      </c>
      <c r="O15" s="41">
        <v>1</v>
      </c>
      <c r="P15" s="53">
        <f t="shared" si="1"/>
        <v>50</v>
      </c>
    </row>
    <row r="16" spans="1:16" x14ac:dyDescent="0.3">
      <c r="A16" s="54"/>
      <c r="B16" s="40">
        <v>11</v>
      </c>
      <c r="C16" s="55">
        <v>185</v>
      </c>
      <c r="D16" s="55">
        <v>88.260574000000005</v>
      </c>
      <c r="E16" s="40">
        <v>1.3043480000000001</v>
      </c>
      <c r="F16" s="40">
        <v>82.287002999999999</v>
      </c>
      <c r="G16" s="40">
        <v>0</v>
      </c>
      <c r="H16" s="56">
        <v>4.6692200000000001</v>
      </c>
      <c r="I16" s="40">
        <v>161</v>
      </c>
      <c r="J16" s="40">
        <v>1</v>
      </c>
      <c r="K16" s="41">
        <v>13</v>
      </c>
      <c r="L16" s="53">
        <f t="shared" si="0"/>
        <v>147</v>
      </c>
      <c r="M16" s="57">
        <v>144</v>
      </c>
      <c r="N16" s="41">
        <v>1</v>
      </c>
      <c r="O16" s="41">
        <v>13</v>
      </c>
      <c r="P16" s="53">
        <f t="shared" si="1"/>
        <v>130</v>
      </c>
    </row>
    <row r="17" spans="1:16" x14ac:dyDescent="0.3">
      <c r="A17" s="54"/>
      <c r="B17" s="40">
        <v>12</v>
      </c>
      <c r="C17" s="55">
        <v>54</v>
      </c>
      <c r="D17" s="55">
        <v>44.962417000000002</v>
      </c>
      <c r="E17" s="40">
        <v>0.34285700000000002</v>
      </c>
      <c r="F17" s="40">
        <v>43.519559999999998</v>
      </c>
      <c r="G17" s="40">
        <v>0</v>
      </c>
      <c r="H17" s="56">
        <v>1.1000000000000001</v>
      </c>
      <c r="I17" s="40">
        <v>36</v>
      </c>
      <c r="J17" s="40">
        <v>3</v>
      </c>
      <c r="K17" s="41">
        <v>3</v>
      </c>
      <c r="L17" s="53">
        <f t="shared" si="0"/>
        <v>30</v>
      </c>
      <c r="M17" s="57">
        <v>30</v>
      </c>
      <c r="N17" s="41">
        <v>3</v>
      </c>
      <c r="O17" s="41">
        <v>3</v>
      </c>
      <c r="P17" s="53">
        <f t="shared" si="1"/>
        <v>24</v>
      </c>
    </row>
    <row r="18" spans="1:16" x14ac:dyDescent="0.3">
      <c r="A18" s="52"/>
      <c r="B18" s="40">
        <v>13</v>
      </c>
      <c r="C18" s="55">
        <v>47</v>
      </c>
      <c r="D18" s="55">
        <v>33.517721999999999</v>
      </c>
      <c r="E18" s="40">
        <v>0.34285700000000002</v>
      </c>
      <c r="F18" s="40">
        <v>25.474864</v>
      </c>
      <c r="G18" s="40">
        <v>0</v>
      </c>
      <c r="H18" s="56">
        <v>7.7</v>
      </c>
      <c r="I18" s="40">
        <v>31</v>
      </c>
      <c r="J18" s="40">
        <v>1</v>
      </c>
      <c r="K18" s="41">
        <v>0</v>
      </c>
      <c r="L18" s="53">
        <f t="shared" si="0"/>
        <v>30</v>
      </c>
      <c r="M18" s="57">
        <v>28</v>
      </c>
      <c r="N18" s="41">
        <v>1</v>
      </c>
      <c r="O18" s="41">
        <v>0</v>
      </c>
      <c r="P18" s="53">
        <f t="shared" si="1"/>
        <v>27</v>
      </c>
    </row>
    <row r="19" spans="1:16" x14ac:dyDescent="0.3">
      <c r="A19" s="54"/>
      <c r="B19" s="40">
        <v>14</v>
      </c>
      <c r="C19" s="55">
        <v>29</v>
      </c>
      <c r="D19" s="55">
        <v>24.45196</v>
      </c>
      <c r="E19" s="40">
        <v>0</v>
      </c>
      <c r="F19" s="40">
        <v>23.351959000000001</v>
      </c>
      <c r="G19" s="40">
        <v>0</v>
      </c>
      <c r="H19" s="56">
        <v>1.1000000000000001</v>
      </c>
      <c r="I19" s="40">
        <v>34</v>
      </c>
      <c r="J19" s="40">
        <v>0</v>
      </c>
      <c r="K19" s="41">
        <v>0</v>
      </c>
      <c r="L19" s="53">
        <f t="shared" si="0"/>
        <v>34</v>
      </c>
      <c r="M19" s="57">
        <v>29</v>
      </c>
      <c r="N19" s="41">
        <v>0</v>
      </c>
      <c r="O19" s="41">
        <v>0</v>
      </c>
      <c r="P19" s="53">
        <f t="shared" si="1"/>
        <v>29</v>
      </c>
    </row>
    <row r="20" spans="1:16" x14ac:dyDescent="0.3">
      <c r="A20" s="54"/>
      <c r="B20" s="40">
        <v>15</v>
      </c>
      <c r="C20" s="55">
        <v>75</v>
      </c>
      <c r="D20" s="55">
        <v>65.397141000000005</v>
      </c>
      <c r="E20" s="40">
        <v>0.57142899999999996</v>
      </c>
      <c r="F20" s="40">
        <v>62.625709999999998</v>
      </c>
      <c r="G20" s="40">
        <v>0</v>
      </c>
      <c r="H20" s="56">
        <v>2.2000000000000002</v>
      </c>
      <c r="I20" s="40">
        <v>64</v>
      </c>
      <c r="J20" s="40">
        <v>1</v>
      </c>
      <c r="K20" s="41">
        <v>1</v>
      </c>
      <c r="L20" s="53">
        <f t="shared" si="0"/>
        <v>62</v>
      </c>
      <c r="M20" s="57">
        <v>52</v>
      </c>
      <c r="N20" s="41">
        <v>0</v>
      </c>
      <c r="O20" s="41">
        <v>1</v>
      </c>
      <c r="P20" s="53">
        <f t="shared" si="1"/>
        <v>51</v>
      </c>
    </row>
    <row r="21" spans="1:16" x14ac:dyDescent="0.3">
      <c r="A21" s="54"/>
      <c r="B21" s="40">
        <v>16</v>
      </c>
      <c r="C21" s="55">
        <v>53</v>
      </c>
      <c r="D21" s="55">
        <v>42.123626999999999</v>
      </c>
      <c r="E21" s="40">
        <v>0.45714300000000002</v>
      </c>
      <c r="F21" s="40">
        <v>33.966484000000001</v>
      </c>
      <c r="G21" s="40">
        <v>0</v>
      </c>
      <c r="H21" s="56">
        <v>7.7</v>
      </c>
      <c r="I21" s="40">
        <v>46</v>
      </c>
      <c r="J21" s="40">
        <v>1</v>
      </c>
      <c r="K21" s="41">
        <v>1</v>
      </c>
      <c r="L21" s="53">
        <f t="shared" si="0"/>
        <v>44</v>
      </c>
      <c r="M21" s="57">
        <v>37</v>
      </c>
      <c r="N21" s="41">
        <v>1</v>
      </c>
      <c r="O21" s="41">
        <v>1</v>
      </c>
      <c r="P21" s="53">
        <f t="shared" si="1"/>
        <v>35</v>
      </c>
    </row>
    <row r="22" spans="1:16" x14ac:dyDescent="0.3">
      <c r="A22" s="52"/>
      <c r="B22" s="40">
        <v>17</v>
      </c>
      <c r="C22" s="55">
        <v>101</v>
      </c>
      <c r="D22" s="55">
        <v>69.565849</v>
      </c>
      <c r="E22" s="40">
        <v>0.57142899999999996</v>
      </c>
      <c r="F22" s="40">
        <v>68.994422999999998</v>
      </c>
      <c r="G22" s="40">
        <v>0</v>
      </c>
      <c r="H22" s="56">
        <v>0</v>
      </c>
      <c r="I22" s="40">
        <v>102</v>
      </c>
      <c r="J22" s="40">
        <v>7</v>
      </c>
      <c r="K22" s="41">
        <v>4</v>
      </c>
      <c r="L22" s="53">
        <f t="shared" si="0"/>
        <v>91</v>
      </c>
      <c r="M22" s="57">
        <v>86</v>
      </c>
      <c r="N22" s="41">
        <v>7</v>
      </c>
      <c r="O22" s="41">
        <v>2</v>
      </c>
      <c r="P22" s="53">
        <f t="shared" si="1"/>
        <v>77</v>
      </c>
    </row>
    <row r="23" spans="1:16" x14ac:dyDescent="0.3">
      <c r="A23" s="54"/>
      <c r="B23" s="40">
        <v>18</v>
      </c>
      <c r="C23" s="55">
        <v>211</v>
      </c>
      <c r="D23" s="55">
        <v>146.62112500000001</v>
      </c>
      <c r="E23" s="40">
        <v>7.0782350000000003</v>
      </c>
      <c r="F23" s="40">
        <v>127.358486</v>
      </c>
      <c r="G23" s="40">
        <v>0</v>
      </c>
      <c r="H23" s="56">
        <v>12.184405</v>
      </c>
      <c r="I23" s="40">
        <v>159</v>
      </c>
      <c r="J23" s="40">
        <v>2</v>
      </c>
      <c r="K23" s="41">
        <v>6</v>
      </c>
      <c r="L23" s="53">
        <f t="shared" si="0"/>
        <v>151</v>
      </c>
      <c r="M23" s="57">
        <v>152</v>
      </c>
      <c r="N23" s="41">
        <v>2</v>
      </c>
      <c r="O23" s="41">
        <v>6</v>
      </c>
      <c r="P23" s="53">
        <f t="shared" si="1"/>
        <v>144</v>
      </c>
    </row>
    <row r="24" spans="1:16" x14ac:dyDescent="0.3">
      <c r="A24" s="54"/>
      <c r="B24" s="40">
        <v>19</v>
      </c>
      <c r="C24" s="55">
        <v>735</v>
      </c>
      <c r="D24" s="55">
        <v>540.12108499999999</v>
      </c>
      <c r="E24" s="40">
        <v>22.521657000000001</v>
      </c>
      <c r="F24" s="40">
        <v>482.56924900000001</v>
      </c>
      <c r="G24" s="40">
        <v>0</v>
      </c>
      <c r="H24" s="56">
        <v>35.030166999999999</v>
      </c>
      <c r="I24" s="40">
        <v>596</v>
      </c>
      <c r="J24" s="40">
        <v>26</v>
      </c>
      <c r="K24" s="41">
        <v>27</v>
      </c>
      <c r="L24" s="53">
        <f t="shared" si="0"/>
        <v>543</v>
      </c>
      <c r="M24" s="57">
        <v>536</v>
      </c>
      <c r="N24" s="41">
        <v>24</v>
      </c>
      <c r="O24" s="41">
        <v>26</v>
      </c>
      <c r="P24" s="53">
        <f t="shared" si="1"/>
        <v>486</v>
      </c>
    </row>
    <row r="25" spans="1:16" x14ac:dyDescent="0.3">
      <c r="A25" s="54"/>
      <c r="B25" s="40">
        <v>20</v>
      </c>
      <c r="C25" s="55">
        <v>358</v>
      </c>
      <c r="D25" s="55">
        <v>321.15910500000001</v>
      </c>
      <c r="E25" s="40">
        <v>9.8384490000000007</v>
      </c>
      <c r="F25" s="40">
        <v>240.865523</v>
      </c>
      <c r="G25" s="40">
        <v>0</v>
      </c>
      <c r="H25" s="56">
        <v>69.862534999999994</v>
      </c>
      <c r="I25" s="40">
        <v>328</v>
      </c>
      <c r="J25" s="40">
        <v>5</v>
      </c>
      <c r="K25" s="41">
        <v>26</v>
      </c>
      <c r="L25" s="53">
        <f t="shared" si="0"/>
        <v>297</v>
      </c>
      <c r="M25" s="57">
        <v>279</v>
      </c>
      <c r="N25" s="41">
        <v>4</v>
      </c>
      <c r="O25" s="41">
        <v>22</v>
      </c>
      <c r="P25" s="53">
        <f t="shared" si="1"/>
        <v>253</v>
      </c>
    </row>
    <row r="26" spans="1:16" x14ac:dyDescent="0.3">
      <c r="A26" s="52"/>
      <c r="B26" s="40">
        <v>21</v>
      </c>
      <c r="C26" s="55">
        <v>77</v>
      </c>
      <c r="D26" s="55">
        <v>61.371464000000003</v>
      </c>
      <c r="E26" s="40">
        <v>0.89440399999999998</v>
      </c>
      <c r="F26" s="40">
        <v>60.477058</v>
      </c>
      <c r="G26" s="40">
        <v>0</v>
      </c>
      <c r="H26" s="56">
        <v>0</v>
      </c>
      <c r="I26" s="40">
        <v>69</v>
      </c>
      <c r="J26" s="40">
        <v>0</v>
      </c>
      <c r="K26" s="41">
        <v>1</v>
      </c>
      <c r="L26" s="53">
        <f t="shared" si="0"/>
        <v>68</v>
      </c>
      <c r="M26" s="57">
        <v>64</v>
      </c>
      <c r="N26" s="41">
        <v>0</v>
      </c>
      <c r="O26" s="41">
        <v>1</v>
      </c>
      <c r="P26" s="53">
        <f t="shared" si="1"/>
        <v>63</v>
      </c>
    </row>
    <row r="27" spans="1:16" x14ac:dyDescent="0.3">
      <c r="A27" s="54"/>
      <c r="B27" s="40">
        <v>22</v>
      </c>
      <c r="C27" s="55">
        <v>263</v>
      </c>
      <c r="D27" s="55">
        <v>212.17443299999999</v>
      </c>
      <c r="E27" s="40">
        <v>4.4720219999999999</v>
      </c>
      <c r="F27" s="40">
        <v>164.74784399999999</v>
      </c>
      <c r="G27" s="40">
        <v>0</v>
      </c>
      <c r="H27" s="56">
        <v>41.917520000000003</v>
      </c>
      <c r="I27" s="40">
        <v>236</v>
      </c>
      <c r="J27" s="40">
        <v>3</v>
      </c>
      <c r="K27" s="41">
        <v>28</v>
      </c>
      <c r="L27" s="53">
        <f t="shared" si="0"/>
        <v>205</v>
      </c>
      <c r="M27" s="57">
        <v>214</v>
      </c>
      <c r="N27" s="41">
        <v>3</v>
      </c>
      <c r="O27" s="41">
        <v>26</v>
      </c>
      <c r="P27" s="53">
        <f t="shared" si="1"/>
        <v>185</v>
      </c>
    </row>
    <row r="28" spans="1:16" x14ac:dyDescent="0.3">
      <c r="A28" s="54"/>
      <c r="B28" s="40">
        <v>23</v>
      </c>
      <c r="C28" s="55">
        <v>30</v>
      </c>
      <c r="D28" s="55">
        <v>28.567371000000001</v>
      </c>
      <c r="E28" s="40">
        <v>0.89440399999999998</v>
      </c>
      <c r="F28" s="40">
        <v>13.555202</v>
      </c>
      <c r="G28" s="40">
        <v>12.1066</v>
      </c>
      <c r="H28" s="56">
        <v>1.8630009999999999</v>
      </c>
      <c r="I28" s="40">
        <v>9</v>
      </c>
      <c r="J28" s="40">
        <v>3</v>
      </c>
      <c r="K28" s="41">
        <v>1</v>
      </c>
      <c r="L28" s="53">
        <f t="shared" si="0"/>
        <v>5</v>
      </c>
      <c r="M28" s="57">
        <v>7</v>
      </c>
      <c r="N28" s="41">
        <v>3</v>
      </c>
      <c r="O28" s="41">
        <v>1</v>
      </c>
      <c r="P28" s="53">
        <f t="shared" si="1"/>
        <v>3</v>
      </c>
    </row>
    <row r="29" spans="1:16" x14ac:dyDescent="0.3">
      <c r="A29" s="54"/>
      <c r="B29" s="40">
        <v>24</v>
      </c>
      <c r="C29" s="55">
        <v>112</v>
      </c>
      <c r="D29" s="55">
        <v>85.833309</v>
      </c>
      <c r="E29" s="40">
        <v>2.7577579999999999</v>
      </c>
      <c r="F29" s="40">
        <v>74.518107999999998</v>
      </c>
      <c r="G29" s="40">
        <v>0</v>
      </c>
      <c r="H29" s="56">
        <v>8.1129999999999995</v>
      </c>
      <c r="I29" s="40">
        <v>97</v>
      </c>
      <c r="J29" s="40">
        <v>8</v>
      </c>
      <c r="K29" s="41">
        <v>7</v>
      </c>
      <c r="L29" s="53">
        <f t="shared" si="0"/>
        <v>82</v>
      </c>
      <c r="M29" s="57">
        <v>88</v>
      </c>
      <c r="N29" s="41">
        <v>7</v>
      </c>
      <c r="O29" s="41">
        <v>7</v>
      </c>
      <c r="P29" s="53">
        <f t="shared" si="1"/>
        <v>74</v>
      </c>
    </row>
    <row r="30" spans="1:16" x14ac:dyDescent="0.3">
      <c r="A30" s="52"/>
      <c r="B30" s="40">
        <v>25</v>
      </c>
      <c r="C30" s="55">
        <v>91</v>
      </c>
      <c r="D30" s="55">
        <v>92.535270999999995</v>
      </c>
      <c r="E30" s="40">
        <v>1.7888090000000001</v>
      </c>
      <c r="F30" s="40">
        <v>60.477058</v>
      </c>
      <c r="G30" s="40">
        <v>18.159901000000001</v>
      </c>
      <c r="H30" s="56">
        <v>12.109506</v>
      </c>
      <c r="I30" s="40">
        <v>86</v>
      </c>
      <c r="J30" s="40">
        <v>3</v>
      </c>
      <c r="K30" s="41">
        <v>14</v>
      </c>
      <c r="L30" s="53">
        <f t="shared" si="0"/>
        <v>69</v>
      </c>
      <c r="M30" s="57">
        <v>75</v>
      </c>
      <c r="N30" s="41">
        <v>2</v>
      </c>
      <c r="O30" s="41">
        <v>14</v>
      </c>
      <c r="P30" s="53">
        <f t="shared" si="1"/>
        <v>59</v>
      </c>
    </row>
    <row r="31" spans="1:16" x14ac:dyDescent="0.3">
      <c r="A31" s="52"/>
      <c r="B31" s="40">
        <v>26</v>
      </c>
      <c r="C31" s="55">
        <v>113</v>
      </c>
      <c r="D31" s="55">
        <v>93.126343000000006</v>
      </c>
      <c r="E31" s="40">
        <v>3.5776180000000002</v>
      </c>
      <c r="F31" s="40">
        <v>74.032259999999994</v>
      </c>
      <c r="G31" s="40">
        <v>6.0533000000000001</v>
      </c>
      <c r="H31" s="56">
        <v>9.3150040000000001</v>
      </c>
      <c r="I31" s="40">
        <v>114</v>
      </c>
      <c r="J31" s="40">
        <v>6</v>
      </c>
      <c r="K31" s="41">
        <v>11</v>
      </c>
      <c r="L31" s="53">
        <f t="shared" si="0"/>
        <v>97</v>
      </c>
      <c r="M31" s="57">
        <v>104</v>
      </c>
      <c r="N31" s="41">
        <v>4</v>
      </c>
      <c r="O31" s="41">
        <v>10</v>
      </c>
      <c r="P31" s="53">
        <f t="shared" si="1"/>
        <v>90</v>
      </c>
    </row>
    <row r="32" spans="1:16" x14ac:dyDescent="0.3">
      <c r="A32" s="52"/>
      <c r="B32" s="40">
        <v>27</v>
      </c>
      <c r="C32" s="55">
        <v>94</v>
      </c>
      <c r="D32" s="55">
        <v>78.397735999999995</v>
      </c>
      <c r="E32" s="40">
        <v>8.0496400000000001</v>
      </c>
      <c r="F32" s="40">
        <v>65.690597999999994</v>
      </c>
      <c r="G32" s="40">
        <v>0</v>
      </c>
      <c r="H32" s="56">
        <v>4.657502</v>
      </c>
      <c r="I32" s="40">
        <v>76</v>
      </c>
      <c r="J32" s="40">
        <v>0</v>
      </c>
      <c r="K32" s="41">
        <v>0</v>
      </c>
      <c r="L32" s="53">
        <f t="shared" si="0"/>
        <v>76</v>
      </c>
      <c r="M32" s="57">
        <v>73</v>
      </c>
      <c r="N32" s="41">
        <v>0</v>
      </c>
      <c r="O32" s="41">
        <v>0</v>
      </c>
      <c r="P32" s="53">
        <f t="shared" si="1"/>
        <v>73</v>
      </c>
    </row>
    <row r="33" spans="1:16" x14ac:dyDescent="0.3">
      <c r="A33" s="52"/>
      <c r="B33" s="40">
        <v>28</v>
      </c>
      <c r="C33" s="55">
        <v>47</v>
      </c>
      <c r="D33" s="55">
        <v>36.290722000000002</v>
      </c>
      <c r="E33" s="40">
        <v>0.64347600000000005</v>
      </c>
      <c r="F33" s="40">
        <v>31.839621000000001</v>
      </c>
      <c r="G33" s="40">
        <v>0</v>
      </c>
      <c r="H33" s="56">
        <v>3.8076270000000001</v>
      </c>
      <c r="I33" s="40">
        <v>44</v>
      </c>
      <c r="J33" s="40">
        <v>3</v>
      </c>
      <c r="K33" s="41">
        <v>3</v>
      </c>
      <c r="L33" s="53">
        <f t="shared" si="0"/>
        <v>38</v>
      </c>
      <c r="M33" s="57">
        <v>39</v>
      </c>
      <c r="N33" s="41">
        <v>3</v>
      </c>
      <c r="O33" s="41">
        <v>1</v>
      </c>
      <c r="P33" s="53">
        <f t="shared" si="1"/>
        <v>35</v>
      </c>
    </row>
    <row r="34" spans="1:16" x14ac:dyDescent="0.3">
      <c r="A34" s="52"/>
      <c r="B34" s="40">
        <v>29</v>
      </c>
      <c r="C34" s="55">
        <v>28</v>
      </c>
      <c r="D34" s="55">
        <v>17.154074000000001</v>
      </c>
      <c r="E34" s="40">
        <v>2.5739040000000002</v>
      </c>
      <c r="F34" s="40">
        <v>6.9649169999999998</v>
      </c>
      <c r="G34" s="40">
        <v>0</v>
      </c>
      <c r="H34" s="56">
        <v>7.615253</v>
      </c>
      <c r="I34" s="40">
        <v>21</v>
      </c>
      <c r="J34" s="40">
        <v>1</v>
      </c>
      <c r="K34" s="41">
        <v>7</v>
      </c>
      <c r="L34" s="53">
        <f t="shared" si="0"/>
        <v>13</v>
      </c>
      <c r="M34" s="57">
        <v>17</v>
      </c>
      <c r="N34" s="41">
        <v>1</v>
      </c>
      <c r="O34" s="41">
        <v>5</v>
      </c>
      <c r="P34" s="53">
        <f t="shared" si="1"/>
        <v>11</v>
      </c>
    </row>
    <row r="35" spans="1:16" x14ac:dyDescent="0.3">
      <c r="A35" s="52"/>
      <c r="B35" s="40">
        <v>30</v>
      </c>
      <c r="C35" s="55">
        <v>77</v>
      </c>
      <c r="D35" s="55">
        <v>54.197876000000001</v>
      </c>
      <c r="E35" s="40">
        <v>1.930428</v>
      </c>
      <c r="F35" s="40">
        <v>50.744396000000002</v>
      </c>
      <c r="G35" s="40">
        <v>0</v>
      </c>
      <c r="H35" s="56">
        <v>1.5230509999999999</v>
      </c>
      <c r="I35" s="40">
        <v>58</v>
      </c>
      <c r="J35" s="40">
        <v>4</v>
      </c>
      <c r="K35" s="41">
        <v>4</v>
      </c>
      <c r="L35" s="53">
        <f t="shared" si="0"/>
        <v>50</v>
      </c>
      <c r="M35" s="57">
        <v>50</v>
      </c>
      <c r="N35" s="41">
        <v>3</v>
      </c>
      <c r="O35" s="41">
        <v>4</v>
      </c>
      <c r="P35" s="53">
        <f t="shared" si="1"/>
        <v>43</v>
      </c>
    </row>
    <row r="36" spans="1:16" x14ac:dyDescent="0.3">
      <c r="A36" s="52"/>
      <c r="B36" s="40">
        <v>31</v>
      </c>
      <c r="C36" s="55">
        <v>68</v>
      </c>
      <c r="D36" s="55">
        <v>56.488272000000002</v>
      </c>
      <c r="E36" s="40">
        <v>0</v>
      </c>
      <c r="F36" s="40">
        <v>49.888272999999998</v>
      </c>
      <c r="G36" s="40">
        <v>0</v>
      </c>
      <c r="H36" s="56">
        <v>6.6</v>
      </c>
      <c r="I36" s="40">
        <v>45</v>
      </c>
      <c r="J36" s="40">
        <v>2</v>
      </c>
      <c r="K36" s="41">
        <v>0</v>
      </c>
      <c r="L36" s="53">
        <f t="shared" si="0"/>
        <v>43</v>
      </c>
      <c r="M36" s="57">
        <v>39</v>
      </c>
      <c r="N36" s="41">
        <v>2</v>
      </c>
      <c r="O36" s="41">
        <v>0</v>
      </c>
      <c r="P36" s="53">
        <f t="shared" si="1"/>
        <v>37</v>
      </c>
    </row>
    <row r="37" spans="1:16" x14ac:dyDescent="0.3">
      <c r="A37" s="52"/>
      <c r="B37" s="40">
        <v>32</v>
      </c>
      <c r="C37" s="55">
        <v>86</v>
      </c>
      <c r="D37" s="55">
        <v>47.505274999999997</v>
      </c>
      <c r="E37" s="40">
        <v>0.68571400000000005</v>
      </c>
      <c r="F37" s="40">
        <v>43.519559999999998</v>
      </c>
      <c r="G37" s="40">
        <v>0</v>
      </c>
      <c r="H37" s="56">
        <v>3.3</v>
      </c>
      <c r="I37" s="40">
        <v>43</v>
      </c>
      <c r="J37" s="40">
        <v>6</v>
      </c>
      <c r="K37" s="41">
        <v>3</v>
      </c>
      <c r="L37" s="53">
        <f t="shared" si="0"/>
        <v>34</v>
      </c>
      <c r="M37" s="57">
        <v>34</v>
      </c>
      <c r="N37" s="41">
        <v>3</v>
      </c>
      <c r="O37" s="41">
        <v>3</v>
      </c>
      <c r="P37" s="53">
        <f t="shared" si="1"/>
        <v>28</v>
      </c>
    </row>
    <row r="38" spans="1:16" x14ac:dyDescent="0.3">
      <c r="A38" s="52"/>
      <c r="B38" s="40">
        <v>33</v>
      </c>
      <c r="C38" s="55">
        <v>36</v>
      </c>
      <c r="D38" s="55">
        <v>29.720675</v>
      </c>
      <c r="E38" s="40">
        <v>0</v>
      </c>
      <c r="F38" s="40">
        <v>29.720675</v>
      </c>
      <c r="G38" s="40">
        <v>0</v>
      </c>
      <c r="H38" s="56">
        <v>0</v>
      </c>
      <c r="I38" s="40">
        <v>36</v>
      </c>
      <c r="J38" s="40">
        <v>2</v>
      </c>
      <c r="K38" s="41">
        <v>1</v>
      </c>
      <c r="L38" s="53">
        <f t="shared" si="0"/>
        <v>33</v>
      </c>
      <c r="M38" s="57">
        <v>33</v>
      </c>
      <c r="N38" s="41">
        <v>2</v>
      </c>
      <c r="O38" s="41">
        <v>1</v>
      </c>
      <c r="P38" s="53">
        <f t="shared" si="1"/>
        <v>30</v>
      </c>
    </row>
    <row r="39" spans="1:16" x14ac:dyDescent="0.3">
      <c r="A39" s="52"/>
      <c r="B39" s="40">
        <v>34</v>
      </c>
      <c r="C39" s="55">
        <v>73</v>
      </c>
      <c r="D39" s="55">
        <v>60.925465000000003</v>
      </c>
      <c r="E39" s="40">
        <v>0.114286</v>
      </c>
      <c r="F39" s="40">
        <v>52.011178999999998</v>
      </c>
      <c r="G39" s="40">
        <v>0</v>
      </c>
      <c r="H39" s="56">
        <v>8.8000000000000007</v>
      </c>
      <c r="I39" s="40">
        <v>56</v>
      </c>
      <c r="J39" s="40">
        <v>0</v>
      </c>
      <c r="K39" s="41">
        <v>3</v>
      </c>
      <c r="L39" s="53">
        <f t="shared" si="0"/>
        <v>53</v>
      </c>
      <c r="M39" s="57">
        <v>43</v>
      </c>
      <c r="N39" s="41">
        <v>0</v>
      </c>
      <c r="O39" s="41">
        <v>3</v>
      </c>
      <c r="P39" s="53">
        <f t="shared" si="1"/>
        <v>40</v>
      </c>
    </row>
    <row r="40" spans="1:16" x14ac:dyDescent="0.3">
      <c r="A40" s="52"/>
      <c r="B40" s="40">
        <v>35</v>
      </c>
      <c r="C40" s="55">
        <v>98</v>
      </c>
      <c r="D40" s="55">
        <v>75.363144000000005</v>
      </c>
      <c r="E40" s="40">
        <v>0</v>
      </c>
      <c r="F40" s="40">
        <v>75.363144000000005</v>
      </c>
      <c r="G40" s="40">
        <v>0</v>
      </c>
      <c r="H40" s="56">
        <v>0</v>
      </c>
      <c r="I40" s="40">
        <v>88</v>
      </c>
      <c r="J40" s="40">
        <v>2</v>
      </c>
      <c r="K40" s="41">
        <v>0</v>
      </c>
      <c r="L40" s="53">
        <f t="shared" si="0"/>
        <v>86</v>
      </c>
      <c r="M40" s="57">
        <v>69</v>
      </c>
      <c r="N40" s="41">
        <v>1</v>
      </c>
      <c r="O40" s="41">
        <v>0</v>
      </c>
      <c r="P40" s="53">
        <f t="shared" si="1"/>
        <v>68</v>
      </c>
    </row>
    <row r="41" spans="1:16" x14ac:dyDescent="0.3">
      <c r="A41" s="52"/>
      <c r="B41" s="40">
        <v>36</v>
      </c>
      <c r="C41" s="55">
        <v>46</v>
      </c>
      <c r="D41" s="55">
        <v>26.068256999999999</v>
      </c>
      <c r="E41" s="40">
        <v>6.2512990000000004</v>
      </c>
      <c r="F41" s="40">
        <v>15.171339</v>
      </c>
      <c r="G41" s="40">
        <v>0</v>
      </c>
      <c r="H41" s="56">
        <v>4.6456189999999999</v>
      </c>
      <c r="I41" s="40">
        <v>21</v>
      </c>
      <c r="J41" s="40">
        <v>0</v>
      </c>
      <c r="K41" s="41">
        <v>0</v>
      </c>
      <c r="L41" s="53">
        <f t="shared" si="0"/>
        <v>21</v>
      </c>
      <c r="M41" s="57">
        <v>21</v>
      </c>
      <c r="N41" s="41">
        <v>0</v>
      </c>
      <c r="O41" s="41">
        <v>0</v>
      </c>
      <c r="P41" s="53">
        <f t="shared" si="1"/>
        <v>21</v>
      </c>
    </row>
    <row r="42" spans="1:16" x14ac:dyDescent="0.3">
      <c r="A42" s="52"/>
      <c r="B42" s="40">
        <v>37</v>
      </c>
      <c r="C42" s="55">
        <v>57</v>
      </c>
      <c r="D42" s="55">
        <v>46.139510999999999</v>
      </c>
      <c r="E42" s="40">
        <v>0.34285700000000002</v>
      </c>
      <c r="F42" s="40">
        <v>41.396652000000003</v>
      </c>
      <c r="G42" s="40">
        <v>0</v>
      </c>
      <c r="H42" s="56">
        <v>4.4000000000000004</v>
      </c>
      <c r="I42" s="40">
        <v>49</v>
      </c>
      <c r="J42" s="40">
        <v>0</v>
      </c>
      <c r="K42" s="41">
        <v>0</v>
      </c>
      <c r="L42" s="53">
        <f t="shared" si="0"/>
        <v>49</v>
      </c>
      <c r="M42" s="57">
        <v>47</v>
      </c>
      <c r="N42" s="41">
        <v>0</v>
      </c>
      <c r="O42" s="41">
        <v>0</v>
      </c>
      <c r="P42" s="53">
        <f t="shared" si="1"/>
        <v>47</v>
      </c>
    </row>
    <row r="43" spans="1:16" x14ac:dyDescent="0.3">
      <c r="A43" s="52"/>
      <c r="B43" s="40">
        <v>38</v>
      </c>
      <c r="C43" s="55">
        <v>56</v>
      </c>
      <c r="D43" s="55">
        <v>47.803916999999998</v>
      </c>
      <c r="E43" s="40">
        <v>0</v>
      </c>
      <c r="F43" s="40">
        <v>46.703916999999997</v>
      </c>
      <c r="G43" s="40">
        <v>0</v>
      </c>
      <c r="H43" s="56">
        <v>1.1000000000000001</v>
      </c>
      <c r="I43" s="40">
        <v>64</v>
      </c>
      <c r="J43" s="40">
        <v>3</v>
      </c>
      <c r="K43" s="41">
        <v>1</v>
      </c>
      <c r="L43" s="53">
        <f t="shared" si="0"/>
        <v>60</v>
      </c>
      <c r="M43" s="57">
        <v>54</v>
      </c>
      <c r="N43" s="41">
        <v>2</v>
      </c>
      <c r="O43" s="41">
        <v>1</v>
      </c>
      <c r="P43" s="53">
        <f t="shared" si="1"/>
        <v>51</v>
      </c>
    </row>
    <row r="44" spans="1:16" x14ac:dyDescent="0.3">
      <c r="A44" s="52"/>
      <c r="B44" s="40">
        <v>39</v>
      </c>
      <c r="C44" s="55">
        <v>104</v>
      </c>
      <c r="D44" s="55">
        <v>90.225710000000007</v>
      </c>
      <c r="E44" s="40">
        <v>4.3642010000000004</v>
      </c>
      <c r="F44" s="40">
        <v>81.975408000000002</v>
      </c>
      <c r="G44" s="40">
        <v>0</v>
      </c>
      <c r="H44" s="56">
        <v>3.8860969999999999</v>
      </c>
      <c r="I44" s="40">
        <v>73</v>
      </c>
      <c r="J44" s="40">
        <v>2</v>
      </c>
      <c r="K44" s="41">
        <v>0</v>
      </c>
      <c r="L44" s="53">
        <f t="shared" si="0"/>
        <v>71</v>
      </c>
      <c r="M44" s="57">
        <v>64</v>
      </c>
      <c r="N44" s="41">
        <v>2</v>
      </c>
      <c r="O44" s="41">
        <v>0</v>
      </c>
      <c r="P44" s="53">
        <f t="shared" si="1"/>
        <v>62</v>
      </c>
    </row>
    <row r="45" spans="1:16" x14ac:dyDescent="0.3">
      <c r="A45" s="52"/>
      <c r="B45" s="40">
        <v>40</v>
      </c>
      <c r="C45" s="55">
        <v>54</v>
      </c>
      <c r="D45" s="55">
        <v>46.973751</v>
      </c>
      <c r="E45" s="40">
        <v>0</v>
      </c>
      <c r="F45" s="40">
        <v>39.27375</v>
      </c>
      <c r="G45" s="40">
        <v>0</v>
      </c>
      <c r="H45" s="56">
        <v>7.7</v>
      </c>
      <c r="I45" s="40">
        <v>57</v>
      </c>
      <c r="J45" s="40">
        <v>3</v>
      </c>
      <c r="K45" s="41">
        <v>7</v>
      </c>
      <c r="L45" s="53">
        <f t="shared" si="0"/>
        <v>47</v>
      </c>
      <c r="M45" s="57">
        <v>44</v>
      </c>
      <c r="N45" s="41">
        <v>1</v>
      </c>
      <c r="O45" s="41">
        <v>6</v>
      </c>
      <c r="P45" s="53">
        <f t="shared" si="1"/>
        <v>37</v>
      </c>
    </row>
    <row r="46" spans="1:16" x14ac:dyDescent="0.3">
      <c r="A46" s="52"/>
      <c r="B46" s="40">
        <v>41</v>
      </c>
      <c r="C46" s="55">
        <v>111</v>
      </c>
      <c r="D46" s="55">
        <v>109.707033</v>
      </c>
      <c r="E46" s="40">
        <v>16.542515999999999</v>
      </c>
      <c r="F46" s="40">
        <v>86.420126999999994</v>
      </c>
      <c r="G46" s="40">
        <v>0</v>
      </c>
      <c r="H46" s="56">
        <v>6.7443900000000001</v>
      </c>
      <c r="I46" s="40">
        <v>103</v>
      </c>
      <c r="J46" s="40">
        <v>7</v>
      </c>
      <c r="K46" s="41">
        <v>6</v>
      </c>
      <c r="L46" s="53">
        <f t="shared" si="0"/>
        <v>90</v>
      </c>
      <c r="M46" s="57">
        <v>94</v>
      </c>
      <c r="N46" s="41">
        <v>6</v>
      </c>
      <c r="O46" s="41">
        <v>6</v>
      </c>
      <c r="P46" s="53">
        <f t="shared" si="1"/>
        <v>82</v>
      </c>
    </row>
    <row r="47" spans="1:16" x14ac:dyDescent="0.3">
      <c r="A47" s="52"/>
      <c r="B47" s="40">
        <v>42</v>
      </c>
      <c r="C47" s="55">
        <v>35</v>
      </c>
      <c r="D47" s="55">
        <v>23.218848999999999</v>
      </c>
      <c r="E47" s="40">
        <v>4.1356289999999998</v>
      </c>
      <c r="F47" s="40">
        <v>16.835090000000001</v>
      </c>
      <c r="G47" s="40">
        <v>0</v>
      </c>
      <c r="H47" s="56">
        <v>2.2481300000000002</v>
      </c>
      <c r="I47" s="40">
        <v>15</v>
      </c>
      <c r="J47" s="40">
        <v>0</v>
      </c>
      <c r="K47" s="41">
        <v>1</v>
      </c>
      <c r="L47" s="53">
        <f t="shared" si="0"/>
        <v>14</v>
      </c>
      <c r="M47" s="57">
        <v>13</v>
      </c>
      <c r="N47" s="41">
        <v>0</v>
      </c>
      <c r="O47" s="41">
        <v>1</v>
      </c>
      <c r="P47" s="53">
        <f t="shared" si="1"/>
        <v>12</v>
      </c>
    </row>
    <row r="48" spans="1:16" x14ac:dyDescent="0.3">
      <c r="A48" s="52"/>
      <c r="B48" s="40">
        <v>43</v>
      </c>
      <c r="C48" s="55">
        <v>17</v>
      </c>
      <c r="D48" s="55">
        <v>11.223392</v>
      </c>
      <c r="E48" s="40">
        <v>0</v>
      </c>
      <c r="F48" s="40">
        <v>11.223392</v>
      </c>
      <c r="G48" s="40">
        <v>0</v>
      </c>
      <c r="H48" s="56">
        <v>0</v>
      </c>
      <c r="I48" s="40">
        <v>18</v>
      </c>
      <c r="J48" s="40">
        <v>1</v>
      </c>
      <c r="K48" s="41">
        <v>0</v>
      </c>
      <c r="L48" s="53">
        <f t="shared" si="0"/>
        <v>17</v>
      </c>
      <c r="M48" s="57">
        <v>15</v>
      </c>
      <c r="N48" s="41">
        <v>1</v>
      </c>
      <c r="O48" s="41">
        <v>0</v>
      </c>
      <c r="P48" s="53">
        <f t="shared" si="1"/>
        <v>14</v>
      </c>
    </row>
    <row r="49" spans="1:16" x14ac:dyDescent="0.3">
      <c r="A49" s="52"/>
      <c r="B49" s="40">
        <v>44</v>
      </c>
      <c r="C49" s="55">
        <v>60</v>
      </c>
      <c r="D49" s="55">
        <v>47.056722000000001</v>
      </c>
      <c r="E49" s="40">
        <v>1.0339069999999999</v>
      </c>
      <c r="F49" s="40">
        <v>41.526555999999999</v>
      </c>
      <c r="G49" s="40">
        <v>0</v>
      </c>
      <c r="H49" s="56">
        <v>4.4962600000000004</v>
      </c>
      <c r="I49" s="40">
        <v>60</v>
      </c>
      <c r="J49" s="40">
        <v>3</v>
      </c>
      <c r="K49" s="41">
        <v>6</v>
      </c>
      <c r="L49" s="53">
        <f t="shared" si="0"/>
        <v>51</v>
      </c>
      <c r="M49" s="57">
        <v>53</v>
      </c>
      <c r="N49" s="41">
        <v>3</v>
      </c>
      <c r="O49" s="41">
        <v>6</v>
      </c>
      <c r="P49" s="53">
        <f t="shared" si="1"/>
        <v>44</v>
      </c>
    </row>
    <row r="50" spans="1:16" x14ac:dyDescent="0.3">
      <c r="A50" s="52"/>
      <c r="B50" s="40">
        <v>45</v>
      </c>
      <c r="C50" s="55">
        <v>7</v>
      </c>
      <c r="D50" s="55">
        <v>1.1240650000000001</v>
      </c>
      <c r="E50" s="40">
        <v>0</v>
      </c>
      <c r="F50" s="40">
        <v>0</v>
      </c>
      <c r="G50" s="40">
        <v>0</v>
      </c>
      <c r="H50" s="56">
        <v>1.1240650000000001</v>
      </c>
      <c r="I50" s="40">
        <v>3</v>
      </c>
      <c r="J50" s="40">
        <v>0</v>
      </c>
      <c r="K50" s="41">
        <v>0</v>
      </c>
      <c r="L50" s="53">
        <f t="shared" si="0"/>
        <v>3</v>
      </c>
      <c r="M50" s="57">
        <v>1</v>
      </c>
      <c r="N50" s="41">
        <v>0</v>
      </c>
      <c r="O50" s="41">
        <v>0</v>
      </c>
      <c r="P50" s="53">
        <f t="shared" si="1"/>
        <v>1</v>
      </c>
    </row>
    <row r="51" spans="1:16" x14ac:dyDescent="0.3">
      <c r="A51" s="52"/>
      <c r="B51" s="40">
        <v>46</v>
      </c>
      <c r="C51" s="55">
        <v>98</v>
      </c>
      <c r="D51" s="55">
        <v>75.438205999999994</v>
      </c>
      <c r="E51" s="40">
        <v>10.339073000000001</v>
      </c>
      <c r="F51" s="40">
        <v>62.851000999999997</v>
      </c>
      <c r="G51" s="40">
        <v>0</v>
      </c>
      <c r="H51" s="56">
        <v>2.2481300000000002</v>
      </c>
      <c r="I51" s="40">
        <v>60</v>
      </c>
      <c r="J51" s="40">
        <v>5</v>
      </c>
      <c r="K51" s="41">
        <v>1</v>
      </c>
      <c r="L51" s="53">
        <f t="shared" si="0"/>
        <v>54</v>
      </c>
      <c r="M51" s="57">
        <v>49</v>
      </c>
      <c r="N51" s="41">
        <v>5</v>
      </c>
      <c r="O51" s="41">
        <v>1</v>
      </c>
      <c r="P51" s="53">
        <f t="shared" si="1"/>
        <v>43</v>
      </c>
    </row>
    <row r="52" spans="1:16" x14ac:dyDescent="0.3">
      <c r="A52" s="52"/>
      <c r="B52" s="40">
        <v>47</v>
      </c>
      <c r="C52" s="55">
        <v>52</v>
      </c>
      <c r="D52" s="55">
        <v>50.063107000000002</v>
      </c>
      <c r="E52" s="40">
        <v>5.1695359999999999</v>
      </c>
      <c r="F52" s="40">
        <v>44.893569999999997</v>
      </c>
      <c r="G52" s="40">
        <v>0</v>
      </c>
      <c r="H52" s="56">
        <v>0</v>
      </c>
      <c r="I52" s="40">
        <v>51</v>
      </c>
      <c r="J52" s="40">
        <v>0</v>
      </c>
      <c r="K52" s="41">
        <v>6</v>
      </c>
      <c r="L52" s="53">
        <f t="shared" si="0"/>
        <v>45</v>
      </c>
      <c r="M52" s="57">
        <v>44</v>
      </c>
      <c r="N52" s="41">
        <v>0</v>
      </c>
      <c r="O52" s="41">
        <v>5</v>
      </c>
      <c r="P52" s="53">
        <f t="shared" si="1"/>
        <v>39</v>
      </c>
    </row>
    <row r="53" spans="1:16" x14ac:dyDescent="0.3">
      <c r="A53" s="52"/>
      <c r="B53" s="40">
        <v>48</v>
      </c>
      <c r="C53" s="55">
        <v>124</v>
      </c>
      <c r="D53" s="55">
        <v>95.166709999999995</v>
      </c>
      <c r="E53" s="40">
        <v>9.3051650000000006</v>
      </c>
      <c r="F53" s="40">
        <v>84.175445999999994</v>
      </c>
      <c r="G53" s="40">
        <v>0</v>
      </c>
      <c r="H53" s="56">
        <v>1.6860980000000001</v>
      </c>
      <c r="I53" s="40">
        <v>64</v>
      </c>
      <c r="J53" s="40">
        <v>1</v>
      </c>
      <c r="K53" s="41">
        <v>2</v>
      </c>
      <c r="L53" s="53">
        <f t="shared" si="0"/>
        <v>61</v>
      </c>
      <c r="M53" s="57">
        <v>58</v>
      </c>
      <c r="N53" s="41">
        <v>1</v>
      </c>
      <c r="O53" s="41">
        <v>2</v>
      </c>
      <c r="P53" s="53">
        <f t="shared" si="1"/>
        <v>55</v>
      </c>
    </row>
    <row r="54" spans="1:16" x14ac:dyDescent="0.3">
      <c r="A54" s="52"/>
      <c r="B54" s="40">
        <v>49</v>
      </c>
      <c r="C54" s="55">
        <v>21</v>
      </c>
      <c r="D54" s="55">
        <v>15.624317</v>
      </c>
      <c r="E54" s="40">
        <v>1.0339069999999999</v>
      </c>
      <c r="F54" s="40">
        <v>14.59041</v>
      </c>
      <c r="G54" s="40">
        <v>0</v>
      </c>
      <c r="H54" s="56">
        <v>0</v>
      </c>
      <c r="I54" s="40">
        <v>15</v>
      </c>
      <c r="J54" s="40">
        <v>0</v>
      </c>
      <c r="K54" s="41">
        <v>0</v>
      </c>
      <c r="L54" s="53">
        <f t="shared" si="0"/>
        <v>15</v>
      </c>
      <c r="M54" s="57">
        <v>14</v>
      </c>
      <c r="N54" s="41">
        <v>0</v>
      </c>
      <c r="O54" s="41">
        <v>0</v>
      </c>
      <c r="P54" s="53">
        <f t="shared" si="1"/>
        <v>14</v>
      </c>
    </row>
    <row r="55" spans="1:16" x14ac:dyDescent="0.3">
      <c r="A55" s="52"/>
      <c r="B55" s="40">
        <v>50</v>
      </c>
      <c r="C55" s="55">
        <v>96</v>
      </c>
      <c r="D55" s="55">
        <v>82.175691</v>
      </c>
      <c r="E55" s="40">
        <v>10.339073000000001</v>
      </c>
      <c r="F55" s="40">
        <v>67.340361000000001</v>
      </c>
      <c r="G55" s="40">
        <v>0</v>
      </c>
      <c r="H55" s="56">
        <v>4.4962600000000004</v>
      </c>
      <c r="I55" s="40">
        <v>74</v>
      </c>
      <c r="J55" s="40">
        <v>2</v>
      </c>
      <c r="K55" s="41">
        <v>3</v>
      </c>
      <c r="L55" s="53">
        <f t="shared" si="0"/>
        <v>69</v>
      </c>
      <c r="M55" s="57">
        <v>62</v>
      </c>
      <c r="N55" s="41">
        <v>1</v>
      </c>
      <c r="O55" s="41">
        <v>3</v>
      </c>
      <c r="P55" s="53">
        <f t="shared" si="1"/>
        <v>58</v>
      </c>
    </row>
    <row r="56" spans="1:16" x14ac:dyDescent="0.3">
      <c r="A56" s="52"/>
      <c r="B56" s="40">
        <v>51</v>
      </c>
      <c r="C56" s="55">
        <v>90</v>
      </c>
      <c r="D56" s="55">
        <v>57.655912000000001</v>
      </c>
      <c r="E56" s="40">
        <v>8.2712579999999996</v>
      </c>
      <c r="F56" s="40">
        <v>48.260590000000001</v>
      </c>
      <c r="G56" s="40">
        <v>0</v>
      </c>
      <c r="H56" s="56">
        <v>1.1240650000000001</v>
      </c>
      <c r="I56" s="40">
        <v>53</v>
      </c>
      <c r="J56" s="40">
        <v>0</v>
      </c>
      <c r="K56" s="41">
        <v>6</v>
      </c>
      <c r="L56" s="53">
        <f t="shared" si="0"/>
        <v>47</v>
      </c>
      <c r="M56" s="57">
        <v>45</v>
      </c>
      <c r="N56" s="41">
        <v>0</v>
      </c>
      <c r="O56" s="41">
        <v>6</v>
      </c>
      <c r="P56" s="53">
        <f t="shared" si="1"/>
        <v>39</v>
      </c>
    </row>
    <row r="57" spans="1:16" x14ac:dyDescent="0.3">
      <c r="A57" s="52"/>
      <c r="B57" s="40">
        <v>52</v>
      </c>
      <c r="C57" s="55">
        <v>107</v>
      </c>
      <c r="D57" s="55">
        <v>80.117957000000004</v>
      </c>
      <c r="E57" s="40">
        <v>8.0486730000000009</v>
      </c>
      <c r="F57" s="40">
        <v>67.274304999999998</v>
      </c>
      <c r="G57" s="40">
        <v>0</v>
      </c>
      <c r="H57" s="56">
        <v>4.7949770000000003</v>
      </c>
      <c r="I57" s="40">
        <v>99</v>
      </c>
      <c r="J57" s="40">
        <v>3</v>
      </c>
      <c r="K57" s="41">
        <v>9</v>
      </c>
      <c r="L57" s="53">
        <f t="shared" si="0"/>
        <v>87</v>
      </c>
      <c r="M57" s="57">
        <v>91</v>
      </c>
      <c r="N57" s="41">
        <v>3</v>
      </c>
      <c r="O57" s="41">
        <v>9</v>
      </c>
      <c r="P57" s="53">
        <f t="shared" si="1"/>
        <v>79</v>
      </c>
    </row>
    <row r="58" spans="1:16" x14ac:dyDescent="0.3">
      <c r="A58" s="52"/>
      <c r="B58" s="40">
        <v>53</v>
      </c>
      <c r="C58" s="55">
        <v>49</v>
      </c>
      <c r="D58" s="55">
        <v>37.897694000000001</v>
      </c>
      <c r="E58" s="40">
        <v>3.1017220000000001</v>
      </c>
      <c r="F58" s="40">
        <v>32.547840000000001</v>
      </c>
      <c r="G58" s="40">
        <v>0</v>
      </c>
      <c r="H58" s="56">
        <v>2.2481300000000002</v>
      </c>
      <c r="I58" s="40">
        <v>36</v>
      </c>
      <c r="J58" s="40">
        <v>1</v>
      </c>
      <c r="K58" s="41">
        <v>1</v>
      </c>
      <c r="L58" s="53">
        <f t="shared" si="0"/>
        <v>34</v>
      </c>
      <c r="M58" s="57">
        <v>32</v>
      </c>
      <c r="N58" s="41">
        <v>1</v>
      </c>
      <c r="O58" s="41">
        <v>1</v>
      </c>
      <c r="P58" s="53">
        <f t="shared" si="1"/>
        <v>30</v>
      </c>
    </row>
    <row r="60" spans="1:16" x14ac:dyDescent="0.3">
      <c r="B60" s="41"/>
      <c r="C60" s="41">
        <f>SUM(C6:C59)</f>
        <v>5313</v>
      </c>
      <c r="D60" s="41">
        <f>SUM(D6:D59)</f>
        <v>4029.7221689999997</v>
      </c>
      <c r="E60" s="41">
        <f>SUM(E6:E59)</f>
        <v>222.64103999999998</v>
      </c>
      <c r="F60" s="41">
        <f>SUM(F6:F59)</f>
        <v>3395.2290019999991</v>
      </c>
      <c r="G60" s="41">
        <f>SUM(G6:G59)</f>
        <v>48.426401000000006</v>
      </c>
      <c r="H60" s="41">
        <f>SUM(H6:H59)</f>
        <v>359.42557800000009</v>
      </c>
      <c r="I60" s="41">
        <f>SUM(I6:I59)</f>
        <v>4274</v>
      </c>
      <c r="J60" s="41">
        <f>SUM(J6:J59)</f>
        <v>145</v>
      </c>
      <c r="K60" s="41">
        <f>SUM(K6:K59)</f>
        <v>238</v>
      </c>
      <c r="L60" s="41">
        <f>SUM(L6:L59)</f>
        <v>3891</v>
      </c>
      <c r="M60" s="41">
        <f>SUM(M6:M59)</f>
        <v>3755</v>
      </c>
      <c r="N60" s="41">
        <f>SUM(N6:N59)</f>
        <v>125</v>
      </c>
      <c r="O60" s="41">
        <f>SUM(O6:O59)</f>
        <v>222</v>
      </c>
      <c r="P60" s="41">
        <f>SUM(P6:P59)</f>
        <v>3408</v>
      </c>
    </row>
  </sheetData>
  <sheetProtection sheet="1" selectLockedCells="1"/>
  <protectedRanges>
    <protectedRange sqref="A6:A58" name="Range1"/>
  </protectedRanges>
  <mergeCells count="4">
    <mergeCell ref="D4:H4"/>
    <mergeCell ref="M4:P4"/>
    <mergeCell ref="I4:L4"/>
    <mergeCell ref="A1:O1"/>
  </mergeCells>
  <phoneticPr fontId="2" type="noConversion"/>
  <printOptions gridLines="1"/>
  <pageMargins left="0.5" right="0.5" top="0.8" bottom="0.5" header="0.5" footer="0.5"/>
  <pageSetup scale="89" fitToHeight="2" orientation="landscape" r:id="rId1"/>
  <headerFooter alignWithMargins="0">
    <oddHeader>&amp;L&amp;"Garamond,Bold"&amp;16NDC&amp;C&amp;"Garamond,Bold"&amp;14Population Unit Data&amp;R&amp;"Garamond,Regular"Page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0"/>
  <sheetViews>
    <sheetView topLeftCell="A10" zoomScaleNormal="100" workbookViewId="0">
      <selection activeCell="A25" sqref="A25:T30"/>
    </sheetView>
  </sheetViews>
  <sheetFormatPr defaultColWidth="9.08984375" defaultRowHeight="13" x14ac:dyDescent="0.3"/>
  <cols>
    <col min="1" max="1" width="11.54296875" style="46" customWidth="1"/>
    <col min="2" max="2" width="13.6328125" style="46" customWidth="1"/>
    <col min="3" max="3" width="7.08984375" style="46" customWidth="1"/>
    <col min="4" max="5" width="7.08984375" style="46" bestFit="1" customWidth="1"/>
    <col min="6" max="7" width="7.08984375" style="46" customWidth="1"/>
    <col min="8" max="8" width="10.08984375" style="46" bestFit="1" customWidth="1"/>
    <col min="9" max="9" width="9" style="46" customWidth="1"/>
    <col min="10" max="10" width="8" style="46" customWidth="1"/>
    <col min="11" max="11" width="8" style="46" bestFit="1" customWidth="1"/>
    <col min="12" max="14" width="8" style="46" customWidth="1"/>
    <col min="15" max="15" width="13.08984375" style="46" customWidth="1"/>
    <col min="16" max="17" width="8" style="46" bestFit="1" customWidth="1"/>
    <col min="18" max="18" width="8" style="46" customWidth="1"/>
    <col min="19" max="19" width="10.08984375" style="46" bestFit="1" customWidth="1"/>
    <col min="20" max="20" width="6.453125" style="46" bestFit="1" customWidth="1"/>
    <col min="21" max="21" width="9.08984375" style="46" bestFit="1" customWidth="1"/>
    <col min="22" max="22" width="7.453125" style="46" bestFit="1" customWidth="1"/>
    <col min="23" max="23" width="6.90625" style="46" bestFit="1" customWidth="1"/>
    <col min="24" max="24" width="5.453125" style="46" bestFit="1" customWidth="1"/>
    <col min="25" max="16384" width="9.08984375" style="46"/>
  </cols>
  <sheetData>
    <row r="1" spans="1:18" s="49" customFormat="1" ht="14.5" x14ac:dyDescent="0.35">
      <c r="A1" s="48" t="s">
        <v>0</v>
      </c>
      <c r="B1" s="48"/>
      <c r="G1" s="50" t="s">
        <v>25</v>
      </c>
      <c r="H1" s="69">
        <f>I8/5</f>
        <v>1062.5999999999999</v>
      </c>
    </row>
    <row r="2" spans="1:18" s="49" customFormat="1" ht="14.5" x14ac:dyDescent="0.35">
      <c r="A2" s="48" t="s">
        <v>54</v>
      </c>
      <c r="B2" s="48"/>
    </row>
    <row r="3" spans="1:18" s="49" customFormat="1" ht="14.5" x14ac:dyDescent="0.35">
      <c r="A3" s="78" t="s">
        <v>50</v>
      </c>
      <c r="B3" s="78"/>
      <c r="C3" s="78"/>
      <c r="D3" s="78"/>
      <c r="E3" s="78"/>
      <c r="F3" s="78"/>
    </row>
    <row r="4" spans="1:18" s="49" customFormat="1" ht="14.5" x14ac:dyDescent="0.35">
      <c r="A4" s="78"/>
      <c r="B4" s="78"/>
      <c r="C4" s="78"/>
      <c r="D4" s="78"/>
      <c r="E4" s="78"/>
      <c r="F4" s="78"/>
    </row>
    <row r="5" spans="1:18" ht="13.5" thickBot="1" x14ac:dyDescent="0.35">
      <c r="A5" s="47"/>
      <c r="B5" s="47"/>
      <c r="C5" s="47"/>
      <c r="D5" s="47"/>
      <c r="E5" s="47"/>
      <c r="F5" s="47"/>
      <c r="G5" s="47"/>
    </row>
    <row r="6" spans="1:18" ht="13.5" thickBot="1" x14ac:dyDescent="0.35">
      <c r="C6" s="83" t="s">
        <v>22</v>
      </c>
      <c r="D6" s="84"/>
      <c r="E6" s="84"/>
      <c r="F6" s="84"/>
      <c r="G6" s="84"/>
      <c r="H6" s="84"/>
      <c r="I6" s="85"/>
      <c r="J6" s="83" t="s">
        <v>24</v>
      </c>
      <c r="K6" s="84"/>
      <c r="L6" s="84"/>
      <c r="M6" s="84"/>
      <c r="N6" s="84"/>
      <c r="O6" s="84"/>
      <c r="P6" s="85"/>
    </row>
    <row r="7" spans="1:18" ht="13.5" thickBot="1" x14ac:dyDescent="0.35">
      <c r="A7" s="6" t="s">
        <v>21</v>
      </c>
      <c r="B7" s="6" t="s">
        <v>20</v>
      </c>
      <c r="C7" s="28">
        <v>1</v>
      </c>
      <c r="D7" s="29">
        <v>2</v>
      </c>
      <c r="E7" s="29">
        <v>3</v>
      </c>
      <c r="F7" s="29">
        <v>4</v>
      </c>
      <c r="G7" s="70">
        <v>5</v>
      </c>
      <c r="H7" s="30" t="s">
        <v>1</v>
      </c>
      <c r="I7" s="30" t="s">
        <v>2</v>
      </c>
      <c r="J7" s="28">
        <f>C7</f>
        <v>1</v>
      </c>
      <c r="K7" s="29">
        <f>D7</f>
        <v>2</v>
      </c>
      <c r="L7" s="29">
        <f>E7</f>
        <v>3</v>
      </c>
      <c r="M7" s="29">
        <f>F7</f>
        <v>4</v>
      </c>
      <c r="N7" s="70">
        <v>5</v>
      </c>
      <c r="O7" s="30" t="s">
        <v>1</v>
      </c>
      <c r="P7" s="30" t="s">
        <v>2</v>
      </c>
    </row>
    <row r="8" spans="1:18" ht="12.75" customHeight="1" x14ac:dyDescent="0.3">
      <c r="A8" s="86" t="s">
        <v>51</v>
      </c>
      <c r="B8" s="31" t="s">
        <v>13</v>
      </c>
      <c r="C8" s="8">
        <f>SUMIF(Assignments!$A$6:$A$58,"=1",Assignments!$C$6:$C$58)</f>
        <v>0</v>
      </c>
      <c r="D8" s="9">
        <f>SUMIF(Assignments!$A$6:$A$58,"=2",Assignments!$C$6:$C$58)</f>
        <v>0</v>
      </c>
      <c r="E8" s="9">
        <f>SUMIF(Assignments!$A$6:$A$58,"=3",Assignments!$C$6:$C$58)</f>
        <v>0</v>
      </c>
      <c r="F8" s="9">
        <f>SUMIF(Assignments!$A$6:$A$58,"=4",Assignments!$C$6:$C$58)</f>
        <v>0</v>
      </c>
      <c r="G8" s="9">
        <f>SUMIF(Assignments!$A$6:$A$58,"=5",Assignments!$C$6:$C$58)</f>
        <v>0</v>
      </c>
      <c r="H8" s="10">
        <f>I8-SUM(C8:G8)</f>
        <v>5313</v>
      </c>
      <c r="I8" s="10">
        <f>Assignments!C60</f>
        <v>5313</v>
      </c>
      <c r="J8" s="11"/>
      <c r="K8" s="12"/>
      <c r="L8" s="12"/>
      <c r="M8" s="12"/>
      <c r="N8" s="12"/>
      <c r="O8" s="43"/>
      <c r="P8" s="13"/>
      <c r="R8" s="7"/>
    </row>
    <row r="9" spans="1:18" ht="26.5" thickBot="1" x14ac:dyDescent="0.35">
      <c r="A9" s="87"/>
      <c r="B9" s="32" t="s">
        <v>23</v>
      </c>
      <c r="C9" s="14">
        <f>C8-$H$1</f>
        <v>-1062.5999999999999</v>
      </c>
      <c r="D9" s="15">
        <f>D8-$H$1</f>
        <v>-1062.5999999999999</v>
      </c>
      <c r="E9" s="15">
        <f>E8-$H$1</f>
        <v>-1062.5999999999999</v>
      </c>
      <c r="F9" s="15">
        <f>F8-$H$1</f>
        <v>-1062.5999999999999</v>
      </c>
      <c r="G9" s="15">
        <f>G8-$H$1</f>
        <v>-1062.5999999999999</v>
      </c>
      <c r="H9" s="16"/>
      <c r="I9" s="16">
        <f>MAX(C9:F9)-MIN(C9:F9)</f>
        <v>0</v>
      </c>
      <c r="J9" s="67">
        <f>C9/$H$1</f>
        <v>-1</v>
      </c>
      <c r="K9" s="68">
        <f>D9/$H$1</f>
        <v>-1</v>
      </c>
      <c r="L9" s="68">
        <f>E9/$H$1</f>
        <v>-1</v>
      </c>
      <c r="M9" s="68">
        <f>F9/$H$1</f>
        <v>-1</v>
      </c>
      <c r="N9" s="68">
        <f>G9/$H$1</f>
        <v>-1</v>
      </c>
      <c r="O9" s="44"/>
      <c r="P9" s="27">
        <f>I9/$H$1</f>
        <v>0</v>
      </c>
      <c r="R9" s="7"/>
    </row>
    <row r="10" spans="1:18" x14ac:dyDescent="0.3">
      <c r="A10" s="80" t="s">
        <v>16</v>
      </c>
      <c r="B10" s="31" t="s">
        <v>14</v>
      </c>
      <c r="C10" s="8">
        <f>SUMIF(Assignments!$A$6:$A$58,"=1",Assignments!$D$6:$D$58)</f>
        <v>0</v>
      </c>
      <c r="D10" s="9">
        <f>SUMIF(Assignments!$A$6:$A$58,"=2",Assignments!$D$6:$D$58)</f>
        <v>0</v>
      </c>
      <c r="E10" s="9">
        <f>SUMIF(Assignments!$A$6:$A$58,"=3",Assignments!$D$6:$D$58)</f>
        <v>0</v>
      </c>
      <c r="F10" s="9">
        <f>SUMIF(Assignments!$A$6:$A$58,"=4",Assignments!$D$6:$D$58)</f>
        <v>0</v>
      </c>
      <c r="G10" s="9">
        <f>SUMIF(Assignments!$A$6:$A$58,"=5",Assignments!$D$6:$D$58)</f>
        <v>0</v>
      </c>
      <c r="H10" s="10">
        <f t="shared" ref="H10:H22" si="0">I10-SUM(C10:G10)</f>
        <v>50394.181886000006</v>
      </c>
      <c r="I10" s="10">
        <v>50394.181886000006</v>
      </c>
      <c r="J10" s="11"/>
      <c r="K10" s="12"/>
      <c r="L10" s="12"/>
      <c r="M10" s="12"/>
      <c r="N10" s="12"/>
      <c r="O10" s="45"/>
      <c r="P10" s="26"/>
      <c r="R10" s="7"/>
    </row>
    <row r="11" spans="1:18" x14ac:dyDescent="0.3">
      <c r="A11" s="81"/>
      <c r="B11" s="33" t="s">
        <v>17</v>
      </c>
      <c r="C11" s="14">
        <f>SUMIF(Assignments!$A$6:$A$58,"=1",Assignments!$E$6:$E$58)</f>
        <v>0</v>
      </c>
      <c r="D11" s="15">
        <f>SUMIF(Assignments!$A$6:$A$58,"=2",Assignments!$E$6:$E$58)</f>
        <v>0</v>
      </c>
      <c r="E11" s="15">
        <f>SUMIF(Assignments!$A$6:$A$58,"=3",Assignments!$E$6:$E$58)</f>
        <v>0</v>
      </c>
      <c r="F11" s="15">
        <f>SUMIF(Assignments!$A$6:$A$58,"=4",Assignments!$E$6:$E$58)</f>
        <v>0</v>
      </c>
      <c r="G11" s="15">
        <f>SUMIF(Assignments!$A$6:$A$58,"=5",Assignments!$E$6:$E$58)</f>
        <v>0</v>
      </c>
      <c r="H11" s="16">
        <f t="shared" si="0"/>
        <v>11430.276968</v>
      </c>
      <c r="I11" s="16">
        <v>11430.276968</v>
      </c>
      <c r="J11" s="17" t="e">
        <f t="shared" ref="J11:M14" si="1">C11/C$10</f>
        <v>#DIV/0!</v>
      </c>
      <c r="K11" s="18" t="e">
        <f t="shared" si="1"/>
        <v>#DIV/0!</v>
      </c>
      <c r="L11" s="18" t="e">
        <f t="shared" si="1"/>
        <v>#DIV/0!</v>
      </c>
      <c r="M11" s="18" t="e">
        <f t="shared" si="1"/>
        <v>#DIV/0!</v>
      </c>
      <c r="N11" s="18" t="e">
        <f t="shared" ref="N11:N14" si="2">G11/G$10</f>
        <v>#DIV/0!</v>
      </c>
      <c r="O11" s="44">
        <f>IF(H11&gt;0,H11/H$8,"")</f>
        <v>2.1513790641821946</v>
      </c>
      <c r="P11" s="19">
        <f>I11/I$10</f>
        <v>0.22681739320338967</v>
      </c>
      <c r="R11" s="7"/>
    </row>
    <row r="12" spans="1:18" x14ac:dyDescent="0.3">
      <c r="A12" s="81"/>
      <c r="B12" s="33" t="s">
        <v>18</v>
      </c>
      <c r="C12" s="14">
        <f>SUMIF(Assignments!$A$6:$A$58,"=1",Assignments!$F$6:$F$58)</f>
        <v>0</v>
      </c>
      <c r="D12" s="15">
        <f>SUMIF(Assignments!$A$6:$A$58,"=2",Assignments!$F$6:$F$58)</f>
        <v>0</v>
      </c>
      <c r="E12" s="15">
        <f>SUMIF(Assignments!$A$6:$A$58,"=3",Assignments!$F$6:$F$58)</f>
        <v>0</v>
      </c>
      <c r="F12" s="15">
        <f>SUMIF(Assignments!$A$6:$A$58,"=4",Assignments!$F$6:$F$58)</f>
        <v>0</v>
      </c>
      <c r="G12" s="15">
        <f>SUMIF(Assignments!$A$6:$A$58,"=5",Assignments!$F$6:$F$58)</f>
        <v>0</v>
      </c>
      <c r="H12" s="16">
        <f t="shared" si="0"/>
        <v>32365.481988</v>
      </c>
      <c r="I12" s="16">
        <v>32365.481988</v>
      </c>
      <c r="J12" s="17" t="e">
        <f t="shared" si="1"/>
        <v>#DIV/0!</v>
      </c>
      <c r="K12" s="18" t="e">
        <f t="shared" si="1"/>
        <v>#DIV/0!</v>
      </c>
      <c r="L12" s="18" t="e">
        <f t="shared" si="1"/>
        <v>#DIV/0!</v>
      </c>
      <c r="M12" s="18" t="e">
        <f t="shared" si="1"/>
        <v>#DIV/0!</v>
      </c>
      <c r="N12" s="18" t="e">
        <f t="shared" si="2"/>
        <v>#DIV/0!</v>
      </c>
      <c r="O12" s="44">
        <f>IF(H12&gt;0,H12/H$8,"")</f>
        <v>6.0917526798418971</v>
      </c>
      <c r="P12" s="19">
        <f>I12/I$10</f>
        <v>0.6422464018012255</v>
      </c>
      <c r="R12" s="7"/>
    </row>
    <row r="13" spans="1:18" x14ac:dyDescent="0.3">
      <c r="A13" s="81"/>
      <c r="B13" s="33" t="s">
        <v>37</v>
      </c>
      <c r="C13" s="14">
        <f>SUMIF(Assignments!$A$6:$A$58,"=1",Assignments!$G$6:$G$58)</f>
        <v>0</v>
      </c>
      <c r="D13" s="15">
        <f>SUMIF(Assignments!$A$6:$A$58,"=2",Assignments!$G$6:$G$58)</f>
        <v>0</v>
      </c>
      <c r="E13" s="15">
        <f>SUMIF(Assignments!$A$6:$A$58,"=3",Assignments!$G$6:$G$58)</f>
        <v>0</v>
      </c>
      <c r="F13" s="15">
        <f>SUMIF(Assignments!$A$6:$A$58,"=4",Assignments!$G$6:$G$58)</f>
        <v>0</v>
      </c>
      <c r="G13" s="15">
        <f>SUMIF(Assignments!$A$6:$A$58,"=5",Assignments!$G$6:$G$58)</f>
        <v>0</v>
      </c>
      <c r="H13" s="16">
        <f t="shared" si="0"/>
        <v>949.19326700000011</v>
      </c>
      <c r="I13" s="16">
        <v>949.19326700000011</v>
      </c>
      <c r="J13" s="17" t="e">
        <f t="shared" si="1"/>
        <v>#DIV/0!</v>
      </c>
      <c r="K13" s="18" t="e">
        <f t="shared" si="1"/>
        <v>#DIV/0!</v>
      </c>
      <c r="L13" s="18" t="e">
        <f t="shared" si="1"/>
        <v>#DIV/0!</v>
      </c>
      <c r="M13" s="18" t="e">
        <f t="shared" si="1"/>
        <v>#DIV/0!</v>
      </c>
      <c r="N13" s="18" t="e">
        <f t="shared" si="2"/>
        <v>#DIV/0!</v>
      </c>
      <c r="O13" s="44">
        <f>IF(H13&gt;0,H13/H$8,"")</f>
        <v>0.17865485921325053</v>
      </c>
      <c r="P13" s="19">
        <f>I13/I$10</f>
        <v>1.8835374074476149E-2</v>
      </c>
      <c r="R13" s="7"/>
    </row>
    <row r="14" spans="1:18" ht="13.5" thickBot="1" x14ac:dyDescent="0.35">
      <c r="A14" s="81"/>
      <c r="B14" s="33" t="s">
        <v>19</v>
      </c>
      <c r="C14" s="14">
        <f>SUMIF(Assignments!$A$6:$A$58,"=1",Assignments!$H$6:$H$58)</f>
        <v>0</v>
      </c>
      <c r="D14" s="15">
        <f>SUMIF(Assignments!$A$6:$A$58,"=2",Assignments!$H$6:$H$58)</f>
        <v>0</v>
      </c>
      <c r="E14" s="15">
        <f>SUMIF(Assignments!$A$6:$A$58,"=3",Assignments!$H$6:$H$58)</f>
        <v>0</v>
      </c>
      <c r="F14" s="15">
        <f>SUMIF(Assignments!$A$6:$A$58,"=4",Assignments!$H$6:$H$58)</f>
        <v>0</v>
      </c>
      <c r="G14" s="15">
        <f>SUMIF(Assignments!$A$6:$A$58,"=5",Assignments!$H$6:$H$58)</f>
        <v>0</v>
      </c>
      <c r="H14" s="16">
        <f t="shared" si="0"/>
        <v>4955.9973030000001</v>
      </c>
      <c r="I14" s="16">
        <v>4955.9973030000001</v>
      </c>
      <c r="J14" s="17" t="e">
        <f t="shared" si="1"/>
        <v>#DIV/0!</v>
      </c>
      <c r="K14" s="18" t="e">
        <f t="shared" si="1"/>
        <v>#DIV/0!</v>
      </c>
      <c r="L14" s="18" t="e">
        <f t="shared" si="1"/>
        <v>#DIV/0!</v>
      </c>
      <c r="M14" s="18" t="e">
        <f t="shared" si="1"/>
        <v>#DIV/0!</v>
      </c>
      <c r="N14" s="18" t="e">
        <f t="shared" si="2"/>
        <v>#DIV/0!</v>
      </c>
      <c r="O14" s="35">
        <f>IF(H14&gt;0,H14/H$8,"")</f>
        <v>0.93280581648785998</v>
      </c>
      <c r="P14" s="19">
        <f>I14/I$10</f>
        <v>9.834463260483696E-2</v>
      </c>
      <c r="R14" s="7"/>
    </row>
    <row r="15" spans="1:18" x14ac:dyDescent="0.3">
      <c r="A15" s="80" t="s">
        <v>41</v>
      </c>
      <c r="B15" s="31" t="s">
        <v>26</v>
      </c>
      <c r="C15" s="8">
        <f>SUMIF(Assignments!$A$6:$A$58,"=1",Assignments!$I$6:$I$58)</f>
        <v>0</v>
      </c>
      <c r="D15" s="9">
        <f>SUMIF(Assignments!$A$6:$A$58,"=2",Assignments!$I$6:$I$58)</f>
        <v>0</v>
      </c>
      <c r="E15" s="9">
        <f>SUMIF(Assignments!$A$6:$A$58,"=3",Assignments!$I$6:$I$58)</f>
        <v>0</v>
      </c>
      <c r="F15" s="9">
        <f>SUMIF(Assignments!$A$6:$A$58,"=4",Assignments!$I$6:$I$58)</f>
        <v>0</v>
      </c>
      <c r="G15" s="9">
        <f>SUMIF(Assignments!$A$6:$A$58,"=5",Assignments!$I$6:$I$58)</f>
        <v>0</v>
      </c>
      <c r="H15" s="10">
        <f t="shared" si="0"/>
        <v>47658</v>
      </c>
      <c r="I15" s="10">
        <v>47658</v>
      </c>
      <c r="J15" s="11"/>
      <c r="K15" s="12"/>
      <c r="L15" s="12"/>
      <c r="M15" s="12"/>
      <c r="N15" s="12"/>
      <c r="O15" s="44"/>
      <c r="P15" s="26"/>
      <c r="R15" s="7"/>
    </row>
    <row r="16" spans="1:18" x14ac:dyDescent="0.3">
      <c r="A16" s="81"/>
      <c r="B16" s="33" t="s">
        <v>28</v>
      </c>
      <c r="C16" s="14">
        <f>SUMIF(Assignments!$A$6:$A$58,"=1",Assignments!$J$6:$J$58)</f>
        <v>0</v>
      </c>
      <c r="D16" s="15">
        <f>SUMIF(Assignments!$A$6:$A$58,"=2",Assignments!$J$6:$J$58)</f>
        <v>0</v>
      </c>
      <c r="E16" s="15">
        <f>SUMIF(Assignments!$A$6:$A$58,"=3",Assignments!$J$6:$J$58)</f>
        <v>0</v>
      </c>
      <c r="F16" s="15">
        <f>SUMIF(Assignments!$A$6:$A$58,"=4",Assignments!$J$6:$J$58)</f>
        <v>0</v>
      </c>
      <c r="G16" s="15">
        <f>SUMIF(Assignments!$A$6:$A$58,"=5",Assignments!$J$6:$J$58)</f>
        <v>0</v>
      </c>
      <c r="H16" s="16">
        <f t="shared" si="0"/>
        <v>10269</v>
      </c>
      <c r="I16" s="16">
        <v>10269</v>
      </c>
      <c r="J16" s="17" t="e">
        <f t="shared" ref="J16:M18" si="3">C16/C$15</f>
        <v>#DIV/0!</v>
      </c>
      <c r="K16" s="18" t="e">
        <f t="shared" si="3"/>
        <v>#DIV/0!</v>
      </c>
      <c r="L16" s="18" t="e">
        <f t="shared" si="3"/>
        <v>#DIV/0!</v>
      </c>
      <c r="M16" s="18" t="e">
        <f t="shared" si="3"/>
        <v>#DIV/0!</v>
      </c>
      <c r="N16" s="18" t="e">
        <f t="shared" ref="N16:N18" si="4">G16/G$15</f>
        <v>#DIV/0!</v>
      </c>
      <c r="O16" s="44">
        <f>IF(H16&gt;0,H16/H$8,"")</f>
        <v>1.9328063241106719</v>
      </c>
      <c r="P16" s="19">
        <f>I16/I$15</f>
        <v>0.2154727432959839</v>
      </c>
      <c r="R16" s="7"/>
    </row>
    <row r="17" spans="1:20" x14ac:dyDescent="0.3">
      <c r="A17" s="81"/>
      <c r="B17" s="33" t="s">
        <v>15</v>
      </c>
      <c r="C17" s="14">
        <f>SUMIF(Assignments!$A$6:$A$58,"=1",Assignments!$K$6:$K$58)</f>
        <v>0</v>
      </c>
      <c r="D17" s="15">
        <f>SUMIF(Assignments!$A$6:$A$58,"=2",Assignments!$K$6:$K$58)</f>
        <v>0</v>
      </c>
      <c r="E17" s="15">
        <f>SUMIF(Assignments!$A$6:$A$58,"=3",Assignments!$K$6:$K$58)</f>
        <v>0</v>
      </c>
      <c r="F17" s="15">
        <f>SUMIF(Assignments!$A$6:$A$58,"=4",Assignments!$K$6:$K$58)</f>
        <v>0</v>
      </c>
      <c r="G17" s="15">
        <f>SUMIF(Assignments!$A$6:$A$58,"=5",Assignments!$K$6:$K$58)</f>
        <v>0</v>
      </c>
      <c r="H17" s="16">
        <f t="shared" si="0"/>
        <v>2313</v>
      </c>
      <c r="I17" s="16">
        <v>2313</v>
      </c>
      <c r="J17" s="17" t="e">
        <f t="shared" si="3"/>
        <v>#DIV/0!</v>
      </c>
      <c r="K17" s="18" t="e">
        <f t="shared" si="3"/>
        <v>#DIV/0!</v>
      </c>
      <c r="L17" s="18" t="e">
        <f t="shared" si="3"/>
        <v>#DIV/0!</v>
      </c>
      <c r="M17" s="18" t="e">
        <f t="shared" si="3"/>
        <v>#DIV/0!</v>
      </c>
      <c r="N17" s="18" t="e">
        <f t="shared" si="4"/>
        <v>#DIV/0!</v>
      </c>
      <c r="O17" s="44">
        <f>IF(H17&gt;0,H17/H$8,"")</f>
        <v>0.43534726143421798</v>
      </c>
      <c r="P17" s="19">
        <f>I17/I$15</f>
        <v>4.8533299760795671E-2</v>
      </c>
      <c r="R17" s="7"/>
    </row>
    <row r="18" spans="1:20" ht="13.5" thickBot="1" x14ac:dyDescent="0.35">
      <c r="A18" s="82"/>
      <c r="B18" s="34" t="s">
        <v>38</v>
      </c>
      <c r="C18" s="20">
        <f>SUMIF(Assignments!$A$6:$A$58,"=1",Assignments!$L$6:$L$58)</f>
        <v>0</v>
      </c>
      <c r="D18" s="21">
        <f>SUMIF(Assignments!$A$6:$A$58,"=2",Assignments!$L$6:$L$58)</f>
        <v>0</v>
      </c>
      <c r="E18" s="21">
        <f>SUMIF(Assignments!$A$6:$A$58,"=3",Assignments!$L$6:$L$58)</f>
        <v>0</v>
      </c>
      <c r="F18" s="21">
        <f>SUMIF(Assignments!$A$6:$A$58,"=4",Assignments!$L$6:$L$58)</f>
        <v>0</v>
      </c>
      <c r="G18" s="21">
        <f>SUMIF(Assignments!$A$6:$A$58,"=5",Assignments!$L$6:$L$58)</f>
        <v>0</v>
      </c>
      <c r="H18" s="22">
        <f t="shared" si="0"/>
        <v>35076</v>
      </c>
      <c r="I18" s="22">
        <v>35076</v>
      </c>
      <c r="J18" s="23" t="e">
        <f t="shared" si="3"/>
        <v>#DIV/0!</v>
      </c>
      <c r="K18" s="24" t="e">
        <f t="shared" si="3"/>
        <v>#DIV/0!</v>
      </c>
      <c r="L18" s="24" t="e">
        <f t="shared" si="3"/>
        <v>#DIV/0!</v>
      </c>
      <c r="M18" s="24" t="e">
        <f t="shared" si="3"/>
        <v>#DIV/0!</v>
      </c>
      <c r="N18" s="24" t="e">
        <f t="shared" si="4"/>
        <v>#DIV/0!</v>
      </c>
      <c r="O18" s="44">
        <f>IF(H18&gt;0,H18/H$8,"")</f>
        <v>6.6019198193111235</v>
      </c>
      <c r="P18" s="25">
        <f>I18/I$15</f>
        <v>0.73599395694322045</v>
      </c>
      <c r="R18" s="7"/>
    </row>
    <row r="19" spans="1:20" x14ac:dyDescent="0.3">
      <c r="A19" s="80" t="s">
        <v>42</v>
      </c>
      <c r="B19" s="31" t="s">
        <v>27</v>
      </c>
      <c r="C19" s="8">
        <f>SUMIF(Assignments!$A$6:$A$58,"=1",Assignments!$M$6:$M$58)</f>
        <v>0</v>
      </c>
      <c r="D19" s="9">
        <f>SUMIF(Assignments!$A$6:$A$58,"=2",Assignments!$M$6:$M$58)</f>
        <v>0</v>
      </c>
      <c r="E19" s="9">
        <f>SUMIF(Assignments!$A$6:$A$58,"=3",Assignments!$M$6:$M$58)</f>
        <v>0</v>
      </c>
      <c r="F19" s="9">
        <f>SUMIF(Assignments!$A$6:$A$58,"=4",Assignments!$M$6:$M$58)</f>
        <v>0</v>
      </c>
      <c r="G19" s="9">
        <f>SUMIF(Assignments!$A$6:$A$58,"=5",Assignments!$M$6:$M$58)</f>
        <v>0</v>
      </c>
      <c r="H19" s="10">
        <f t="shared" si="0"/>
        <v>41747</v>
      </c>
      <c r="I19" s="10">
        <v>41747</v>
      </c>
      <c r="J19" s="11"/>
      <c r="K19" s="12"/>
      <c r="L19" s="12"/>
      <c r="M19" s="12"/>
      <c r="N19" s="12"/>
      <c r="O19" s="45"/>
      <c r="P19" s="26"/>
      <c r="R19" s="7"/>
    </row>
    <row r="20" spans="1:20" x14ac:dyDescent="0.3">
      <c r="A20" s="81"/>
      <c r="B20" s="33" t="s">
        <v>28</v>
      </c>
      <c r="C20" s="14">
        <f>SUMIF(Assignments!$A$6:$A$58,"=1",Assignments!$N$6:$N$58)</f>
        <v>0</v>
      </c>
      <c r="D20" s="15">
        <f>SUMIF(Assignments!$A$6:$A$58,"=2",Assignments!$N$6:$N$58)</f>
        <v>0</v>
      </c>
      <c r="E20" s="15">
        <f>SUMIF(Assignments!$A$6:$A$58,"=3",Assignments!$N$6:$N$58)</f>
        <v>0</v>
      </c>
      <c r="F20" s="15">
        <f>SUMIF(Assignments!$A$6:$A$58,"=4",Assignments!$N$6:$N$58)</f>
        <v>0</v>
      </c>
      <c r="G20" s="15">
        <f>SUMIF(Assignments!$A$6:$A$58,"=5",Assignments!$N$6:$N$58)</f>
        <v>0</v>
      </c>
      <c r="H20" s="16">
        <f t="shared" si="0"/>
        <v>8430</v>
      </c>
      <c r="I20" s="16">
        <v>8430</v>
      </c>
      <c r="J20" s="17" t="e">
        <f t="shared" ref="J20:M22" si="5">C20/C$19</f>
        <v>#DIV/0!</v>
      </c>
      <c r="K20" s="18" t="e">
        <f t="shared" si="5"/>
        <v>#DIV/0!</v>
      </c>
      <c r="L20" s="18" t="e">
        <f t="shared" si="5"/>
        <v>#DIV/0!</v>
      </c>
      <c r="M20" s="18" t="e">
        <f t="shared" si="5"/>
        <v>#DIV/0!</v>
      </c>
      <c r="N20" s="18" t="e">
        <f t="shared" ref="N20:N22" si="6">G20/G$19</f>
        <v>#DIV/0!</v>
      </c>
      <c r="O20" s="44">
        <f>IF(H20&gt;0,H20/H$8,"")</f>
        <v>1.5866741953698476</v>
      </c>
      <c r="P20" s="19">
        <f>I20/I$19</f>
        <v>0.20193067765348408</v>
      </c>
      <c r="R20" s="7"/>
    </row>
    <row r="21" spans="1:20" x14ac:dyDescent="0.3">
      <c r="A21" s="81"/>
      <c r="B21" s="33" t="s">
        <v>15</v>
      </c>
      <c r="C21" s="14">
        <f>SUMIF(Assignments!$A$6:$A$58,"=1",Assignments!$O$6:$O$58)</f>
        <v>0</v>
      </c>
      <c r="D21" s="15">
        <f>SUMIF(Assignments!$A$6:$A$58,"=2",Assignments!$O$6:$O$58)</f>
        <v>0</v>
      </c>
      <c r="E21" s="15">
        <f>SUMIF(Assignments!$A$6:$A$58,"=3",Assignments!$O$6:$O$58)</f>
        <v>0</v>
      </c>
      <c r="F21" s="15">
        <f>SUMIF(Assignments!$A$6:$A$58,"=4",Assignments!$O$6:$O$58)</f>
        <v>0</v>
      </c>
      <c r="G21" s="15">
        <f>SUMIF(Assignments!$A$6:$A$58,"=5",Assignments!$O$6:$O$58)</f>
        <v>0</v>
      </c>
      <c r="H21" s="16">
        <f t="shared" si="0"/>
        <v>2033</v>
      </c>
      <c r="I21" s="16">
        <v>2033</v>
      </c>
      <c r="J21" s="17" t="e">
        <f t="shared" si="5"/>
        <v>#DIV/0!</v>
      </c>
      <c r="K21" s="18" t="e">
        <f t="shared" si="5"/>
        <v>#DIV/0!</v>
      </c>
      <c r="L21" s="18" t="e">
        <f t="shared" si="5"/>
        <v>#DIV/0!</v>
      </c>
      <c r="M21" s="18" t="e">
        <f t="shared" si="5"/>
        <v>#DIV/0!</v>
      </c>
      <c r="N21" s="18" t="e">
        <f t="shared" si="6"/>
        <v>#DIV/0!</v>
      </c>
      <c r="O21" s="44">
        <f>IF(H21&gt;0,H21/H$8,"")</f>
        <v>0.38264633916807828</v>
      </c>
      <c r="P21" s="19">
        <f>I21/I$19</f>
        <v>4.8698110043835487E-2</v>
      </c>
      <c r="R21" s="7"/>
    </row>
    <row r="22" spans="1:20" ht="13.5" thickBot="1" x14ac:dyDescent="0.35">
      <c r="A22" s="82"/>
      <c r="B22" s="34" t="s">
        <v>38</v>
      </c>
      <c r="C22" s="20">
        <f>SUMIF(Assignments!$A$6:$A$58,"=1",Assignments!$P$6:$P$58)</f>
        <v>0</v>
      </c>
      <c r="D22" s="21">
        <f>SUMIF(Assignments!$A$6:$A$58,"=2",Assignments!$P$6:$P$58)</f>
        <v>0</v>
      </c>
      <c r="E22" s="21">
        <f>SUMIF(Assignments!$A$6:$A$58,"=3",Assignments!$P$6:$P$58)</f>
        <v>0</v>
      </c>
      <c r="F22" s="21">
        <f>SUMIF(Assignments!$A$6:$A$58,"=4",Assignments!$P$6:$P$58)</f>
        <v>0</v>
      </c>
      <c r="G22" s="21">
        <f>SUMIF(Assignments!$A$6:$A$58,"=5",Assignments!$P$6:$P$58)</f>
        <v>0</v>
      </c>
      <c r="H22" s="22">
        <f t="shared" si="0"/>
        <v>31284</v>
      </c>
      <c r="I22" s="22">
        <v>31284</v>
      </c>
      <c r="J22" s="23" t="e">
        <f t="shared" si="5"/>
        <v>#DIV/0!</v>
      </c>
      <c r="K22" s="24" t="e">
        <f t="shared" si="5"/>
        <v>#DIV/0!</v>
      </c>
      <c r="L22" s="24" t="e">
        <f t="shared" si="5"/>
        <v>#DIV/0!</v>
      </c>
      <c r="M22" s="24" t="e">
        <f t="shared" si="5"/>
        <v>#DIV/0!</v>
      </c>
      <c r="N22" s="24" t="e">
        <f t="shared" si="6"/>
        <v>#DIV/0!</v>
      </c>
      <c r="O22" s="35">
        <f>IF(H22&gt;0,H22/H$8,"")</f>
        <v>5.8881987577639752</v>
      </c>
      <c r="P22" s="25">
        <f>I22/I$19</f>
        <v>0.74937121230268045</v>
      </c>
      <c r="R22" s="7"/>
    </row>
    <row r="23" spans="1:20" ht="15.5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20" ht="15.5" x14ac:dyDescent="0.35">
      <c r="A24" s="1" t="s">
        <v>33</v>
      </c>
    </row>
    <row r="25" spans="1:20" x14ac:dyDescent="0.3">
      <c r="A25" s="79" t="s">
        <v>36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</row>
    <row r="26" spans="1:20" x14ac:dyDescent="0.3">
      <c r="A26" s="79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</row>
    <row r="27" spans="1:20" x14ac:dyDescent="0.3">
      <c r="A27" s="79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</row>
    <row r="28" spans="1:20" x14ac:dyDescent="0.3">
      <c r="A28" s="79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</row>
    <row r="29" spans="1:20" x14ac:dyDescent="0.3">
      <c r="A29" s="79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</row>
    <row r="30" spans="1:20" x14ac:dyDescent="0.3">
      <c r="A30" s="79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</row>
  </sheetData>
  <sheetProtection sheet="1" selectLockedCells="1"/>
  <protectedRanges>
    <protectedRange sqref="A3:B3 N6 C6:G6 J6:M6" name="Range1"/>
  </protectedRanges>
  <mergeCells count="8">
    <mergeCell ref="A3:F4"/>
    <mergeCell ref="A25:T30"/>
    <mergeCell ref="A15:A18"/>
    <mergeCell ref="A19:A22"/>
    <mergeCell ref="A10:A14"/>
    <mergeCell ref="J6:P6"/>
    <mergeCell ref="A8:A9"/>
    <mergeCell ref="C6:I6"/>
  </mergeCells>
  <phoneticPr fontId="2" type="noConversion"/>
  <conditionalFormatting sqref="P9">
    <cfRule type="cellIs" dxfId="0" priority="1" stopIfTrue="1" operator="between">
      <formula>-0.1</formula>
      <formula>0.1</formula>
    </cfRule>
  </conditionalFormatting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Instructions</vt:lpstr>
      <vt:lpstr>Assignments</vt:lpstr>
      <vt:lpstr>Results</vt:lpstr>
      <vt:lpstr>Pop_Units</vt:lpstr>
      <vt:lpstr>Assignments!Print_Area</vt:lpstr>
      <vt:lpstr>Assignments!Print_Titles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</dc:creator>
  <cp:lastModifiedBy>kpark</cp:lastModifiedBy>
  <cp:lastPrinted>2017-04-20T07:56:20Z</cp:lastPrinted>
  <dcterms:created xsi:type="dcterms:W3CDTF">2009-06-26T00:03:19Z</dcterms:created>
  <dcterms:modified xsi:type="dcterms:W3CDTF">2021-12-22T06:33:49Z</dcterms:modified>
</cp:coreProperties>
</file>