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phi\NDC Dropbox\mapdata\Tulare City 2021\kit\Official Adjusted Data\"/>
    </mc:Choice>
  </mc:AlternateContent>
  <xr:revisionPtr revIDLastSave="0" documentId="13_ncr:1_{09B8A51F-151A-4CE8-A236-7982A2F9C284}" xr6:coauthVersionLast="47" xr6:coauthVersionMax="47" xr10:uidLastSave="{00000000-0000-0000-0000-000000000000}"/>
  <bookViews>
    <workbookView xWindow="-98" yWindow="-98" windowWidth="25996" windowHeight="10395" xr2:uid="{00000000-000D-0000-FFFF-FFFF00000000}"/>
  </bookViews>
  <sheets>
    <sheet name="Instructions" sheetId="4" r:id="rId1"/>
    <sheet name="Assignments" sheetId="1" r:id="rId2"/>
    <sheet name="Results" sheetId="2" r:id="rId3"/>
  </sheets>
  <definedNames>
    <definedName name="Pop_Units">Assignments!$B$5:$D$5</definedName>
    <definedName name="_xlnm.Print_Area" localSheetId="1">Assignments!$B$4:$P$70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G8" i="2"/>
  <c r="N2" i="1" s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P11" i="2"/>
  <c r="F8" i="2" l="1"/>
  <c r="N16" i="2" l="1"/>
  <c r="N17" i="2"/>
  <c r="N18" i="2"/>
  <c r="N11" i="2"/>
  <c r="N13" i="2"/>
  <c r="N21" i="2"/>
  <c r="N14" i="2"/>
  <c r="N22" i="2"/>
  <c r="N12" i="2"/>
  <c r="N20" i="2"/>
  <c r="P7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12" i="2" l="1"/>
  <c r="P13" i="2"/>
  <c r="P14" i="2"/>
  <c r="P16" i="2"/>
  <c r="P17" i="2"/>
  <c r="P18" i="2"/>
  <c r="P20" i="2"/>
  <c r="P21" i="2"/>
  <c r="P22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P20" i="1"/>
  <c r="P21" i="1"/>
  <c r="P22" i="1"/>
  <c r="P23" i="1"/>
  <c r="P24" i="1"/>
  <c r="E8" i="2"/>
  <c r="D8" i="2"/>
  <c r="C8" i="2"/>
  <c r="C73" i="1"/>
  <c r="I8" i="2" s="1"/>
  <c r="H1" i="2" s="1"/>
  <c r="D73" i="1"/>
  <c r="E73" i="1"/>
  <c r="F73" i="1"/>
  <c r="G73" i="1"/>
  <c r="H73" i="1"/>
  <c r="I73" i="1"/>
  <c r="J73" i="1"/>
  <c r="K73" i="1"/>
  <c r="M73" i="1"/>
  <c r="N73" i="1"/>
  <c r="O73" i="1"/>
  <c r="G9" i="2" l="1"/>
  <c r="O2" i="1" s="1"/>
  <c r="H22" i="2"/>
  <c r="H16" i="2"/>
  <c r="H10" i="2"/>
  <c r="H18" i="2"/>
  <c r="H14" i="2"/>
  <c r="H20" i="2"/>
  <c r="H12" i="2"/>
  <c r="H17" i="2"/>
  <c r="H15" i="2"/>
  <c r="H13" i="2"/>
  <c r="H11" i="2"/>
  <c r="H19" i="2"/>
  <c r="H21" i="2"/>
  <c r="H8" i="2"/>
  <c r="J21" i="2"/>
  <c r="M18" i="2"/>
  <c r="M16" i="2"/>
  <c r="M17" i="2"/>
  <c r="M14" i="2"/>
  <c r="L14" i="2"/>
  <c r="K20" i="2"/>
  <c r="K12" i="2"/>
  <c r="K21" i="2"/>
  <c r="M20" i="2"/>
  <c r="J18" i="2"/>
  <c r="M11" i="2"/>
  <c r="M12" i="2"/>
  <c r="J22" i="2"/>
  <c r="J14" i="2"/>
  <c r="L12" i="2"/>
  <c r="M21" i="2"/>
  <c r="L18" i="2"/>
  <c r="M13" i="2"/>
  <c r="J12" i="2"/>
  <c r="J20" i="2"/>
  <c r="L21" i="2"/>
  <c r="L13" i="2"/>
  <c r="K11" i="2"/>
  <c r="K16" i="2"/>
  <c r="K22" i="2"/>
  <c r="L17" i="2"/>
  <c r="J16" i="2"/>
  <c r="L22" i="2"/>
  <c r="L20" i="2"/>
  <c r="K17" i="2"/>
  <c r="L16" i="2"/>
  <c r="M22" i="2"/>
  <c r="J11" i="2"/>
  <c r="J17" i="2"/>
  <c r="K18" i="2"/>
  <c r="K13" i="2"/>
  <c r="J13" i="2"/>
  <c r="K14" i="2"/>
  <c r="L11" i="2"/>
  <c r="L73" i="1"/>
  <c r="P73" i="1"/>
  <c r="N9" i="2" l="1"/>
  <c r="O11" i="2"/>
  <c r="O12" i="2"/>
  <c r="O22" i="2"/>
  <c r="O17" i="2"/>
  <c r="O14" i="2"/>
  <c r="O13" i="2"/>
  <c r="O16" i="2"/>
  <c r="O21" i="2"/>
  <c r="O18" i="2"/>
  <c r="O20" i="2"/>
  <c r="L7" i="2" l="1"/>
  <c r="M7" i="2"/>
  <c r="H2" i="1" l="1"/>
  <c r="K2" i="1"/>
  <c r="E9" i="2" l="1"/>
  <c r="F9" i="2"/>
  <c r="K7" i="2"/>
  <c r="J7" i="2"/>
  <c r="M9" i="2" l="1"/>
  <c r="L2" i="1"/>
  <c r="L9" i="2"/>
  <c r="I2" i="1"/>
  <c r="B2" i="1" l="1"/>
  <c r="E2" i="1"/>
  <c r="C9" i="2" l="1"/>
  <c r="D9" i="2"/>
  <c r="P9" i="2" l="1"/>
  <c r="F2" i="1"/>
  <c r="K9" i="2"/>
  <c r="J9" i="2"/>
  <c r="C2" i="1"/>
</calcChain>
</file>

<file path=xl/sharedStrings.xml><?xml version="1.0" encoding="utf-8"?>
<sst xmlns="http://schemas.openxmlformats.org/spreadsheetml/2006/main" count="75" uniqueCount="57">
  <si>
    <t>Sums by District Assigned</t>
  </si>
  <si>
    <t>Unassigned</t>
  </si>
  <si>
    <t>Total</t>
  </si>
  <si>
    <t>Instructions for Use</t>
  </si>
  <si>
    <t>You can use the spreadsheet data in the "Assignments" worksheet in either of two ways: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</si>
  <si>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</si>
  <si>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</si>
  <si>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</si>
  <si>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</si>
  <si>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</si>
  <si>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</si>
  <si>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</si>
  <si>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</si>
  <si>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</si>
  <si>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CVAP</t>
  </si>
  <si>
    <t>Asian-American</t>
  </si>
  <si>
    <t>Citizen Voting Age Population</t>
  </si>
  <si>
    <t xml:space="preserve"> Hisp</t>
  </si>
  <si>
    <t xml:space="preserve"> NH Wht</t>
  </si>
  <si>
    <t xml:space="preserve"> NH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</si>
  <si>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</si>
  <si>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</si>
  <si>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</si>
  <si>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</si>
  <si>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</si>
  <si>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</si>
  <si>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</si>
  <si>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</si>
  <si>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</si>
  <si>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D2:</t>
  </si>
  <si>
    <t>D1:</t>
  </si>
  <si>
    <t>D3:</t>
  </si>
  <si>
    <t>D4:</t>
  </si>
  <si>
    <t>Submitter's Comments about the plan:</t>
  </si>
  <si>
    <t>Pop</t>
  </si>
  <si>
    <t>Unit</t>
  </si>
  <si>
    <t>I think this map makes sense because . . . .</t>
  </si>
  <si>
    <t>NH Blk</t>
  </si>
  <si>
    <t>Other</t>
  </si>
  <si>
    <t>a given population unit. Then check the results of your assignments on the "Results" worksheet tab, which</t>
  </si>
  <si>
    <t>2) On the "Assignments" worksheet tab, enter the number for the district where you wish to assign</t>
  </si>
  <si>
    <t>Nov. 2020 Registration</t>
  </si>
  <si>
    <t>Nov. 2020 Voters</t>
  </si>
  <si>
    <t>District</t>
  </si>
  <si>
    <t>White</t>
  </si>
  <si>
    <t>Black</t>
  </si>
  <si>
    <t>Asian</t>
  </si>
  <si>
    <t>1) Use it as a reference to identify data for population units and add the figures up by hand.</t>
  </si>
  <si>
    <t>D5:</t>
  </si>
  <si>
    <t>Quick Reference: Total Population &amp; Deviation from Ideal by District</t>
  </si>
  <si>
    <t>Enter your name here</t>
  </si>
  <si>
    <t>2020 Census</t>
  </si>
  <si>
    <t>(1-5)</t>
  </si>
  <si>
    <t>When complete, please email this file to ryoder@tulare.ca.gov.</t>
  </si>
  <si>
    <t>City of Tulare 2021 Public Participation Kit</t>
  </si>
  <si>
    <t>Citizen
Voting Age Population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</si>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</sst>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/>
    </xf>
    <xf numFmtId="0" fontId="7" fillId="0" borderId="3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/>
  </sheetViews>
  <sheetFormatPr defaultColWidth="9.140625" defaultRowHeight="15.4" x14ac:dyDescent="0.45"/>
  <cols>
    <col min="1" max="5" width="9.140625" style="2"/>
    <col min="6" max="6" width="11.640625" style="2" customWidth="1"/>
    <col min="7" max="16384" width="9.140625" style="2"/>
  </cols>
  <sheetData>
    <row r="1" spans="1:8" x14ac:dyDescent="0.45">
      <c r="A1" s="1" t="s">
        <v>3</v>
      </c>
    </row>
    <row r="3" spans="1:8" x14ac:dyDescent="0.45">
      <c r="A3" s="2" t="s">
        <v>4</v>
      </c>
    </row>
    <row r="5" spans="1:8" x14ac:dyDescent="0.45">
      <c r="A5" s="2" t="s">
        <v>47</v>
      </c>
    </row>
    <row r="6" spans="1:8" x14ac:dyDescent="0.45">
      <c r="A6" s="2" t="s">
        <v>5</v>
      </c>
    </row>
    <row r="7" spans="1:8" x14ac:dyDescent="0.45">
      <c r="A7" s="2" t="s">
        <v>40</v>
      </c>
    </row>
    <row r="8" spans="1:8" x14ac:dyDescent="0.45">
      <c r="B8" s="2" t="s">
        <v>39</v>
      </c>
    </row>
    <row r="9" spans="1:8" x14ac:dyDescent="0.45">
      <c r="B9" s="2" t="s">
        <v>6</v>
      </c>
    </row>
    <row r="11" spans="1:8" x14ac:dyDescent="0.45">
      <c r="A11" s="1" t="s">
        <v>7</v>
      </c>
      <c r="B11" s="2" t="s">
        <v>8</v>
      </c>
    </row>
    <row r="12" spans="1:8" x14ac:dyDescent="0.45">
      <c r="B12" s="2" t="s">
        <v>9</v>
      </c>
      <c r="G12" s="3" t="s">
        <v>10</v>
      </c>
      <c r="H12" s="2" t="s">
        <v>11</v>
      </c>
    </row>
    <row r="14" spans="1:8" x14ac:dyDescent="0.45">
      <c r="A14" s="1" t="s">
        <v>12</v>
      </c>
    </row>
    <row r="15" spans="1:8" x14ac:dyDescent="0.45">
      <c r="B15" s="2" t="s">
        <v>53</v>
      </c>
    </row>
  </sheetData>
  <sheetProtection sheet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3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5546875" defaultRowHeight="11.65" x14ac:dyDescent="0.35"/>
  <cols>
    <col min="1" max="1" width="6.140625" style="36" bestFit="1" customWidth="1"/>
    <col min="2" max="2" width="6.5703125" style="36" bestFit="1" customWidth="1"/>
    <col min="3" max="3" width="8.78515625" style="36" bestFit="1" customWidth="1"/>
    <col min="4" max="4" width="7.85546875" style="36" bestFit="1" customWidth="1"/>
    <col min="5" max="5" width="6.5703125" style="36" bestFit="1" customWidth="1"/>
    <col min="6" max="6" width="7.140625" style="36" bestFit="1" customWidth="1"/>
    <col min="7" max="7" width="6.5703125" style="36" customWidth="1"/>
    <col min="8" max="8" width="6.35546875" style="42" customWidth="1"/>
    <col min="9" max="9" width="7.140625" style="36" bestFit="1" customWidth="1"/>
    <col min="10" max="11" width="6.35546875" style="36" customWidth="1"/>
    <col min="12" max="12" width="7.140625" style="36" bestFit="1" customWidth="1"/>
    <col min="13" max="14" width="6.35546875" style="36" customWidth="1"/>
    <col min="15" max="15" width="7.140625" style="36" bestFit="1" customWidth="1"/>
    <col min="16" max="16" width="6.35546875" style="36" customWidth="1"/>
    <col min="17" max="17" width="6.85546875" style="5"/>
    <col min="18" max="18" width="6.78515625" style="5" customWidth="1"/>
    <col min="19" max="20" width="6.85546875" style="5" customWidth="1"/>
    <col min="21" max="21" width="6.78515625" style="5" customWidth="1"/>
    <col min="22" max="23" width="6.5703125" style="5" customWidth="1"/>
    <col min="24" max="24" width="3.5703125" style="5" customWidth="1"/>
    <col min="25" max="26" width="6.5703125" style="5" customWidth="1"/>
    <col min="27" max="27" width="3.5703125" style="5" customWidth="1"/>
    <col min="28" max="29" width="6.5703125" style="5" customWidth="1"/>
    <col min="30" max="16384" width="6.85546875" style="5"/>
  </cols>
  <sheetData>
    <row r="1" spans="1:16" ht="12.6" customHeight="1" thickBot="1" x14ac:dyDescent="0.4">
      <c r="A1" s="74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5"/>
    </row>
    <row r="2" spans="1:16" ht="12" thickBot="1" x14ac:dyDescent="0.4">
      <c r="A2" s="39" t="s">
        <v>30</v>
      </c>
      <c r="B2" s="37">
        <f>Results!$C$8</f>
        <v>0</v>
      </c>
      <c r="C2" s="37">
        <f>Results!$C$9</f>
        <v>-13840</v>
      </c>
      <c r="D2" s="39" t="s">
        <v>29</v>
      </c>
      <c r="E2" s="37">
        <f>Results!$D$8</f>
        <v>0</v>
      </c>
      <c r="F2" s="37">
        <f>Results!$D$9</f>
        <v>-13840</v>
      </c>
      <c r="G2" s="39" t="s">
        <v>31</v>
      </c>
      <c r="H2" s="37">
        <f>Results!$E$8</f>
        <v>0</v>
      </c>
      <c r="I2" s="37">
        <f>Results!$E$9</f>
        <v>-13840</v>
      </c>
      <c r="J2" s="39" t="s">
        <v>32</v>
      </c>
      <c r="K2" s="37">
        <f>Results!$F$8</f>
        <v>0</v>
      </c>
      <c r="L2" s="38">
        <f>Results!$F$9</f>
        <v>-13840</v>
      </c>
      <c r="M2" s="39" t="s">
        <v>48</v>
      </c>
      <c r="N2" s="37">
        <f>Results!$G$8</f>
        <v>0</v>
      </c>
      <c r="O2" s="38">
        <f>Results!$G$9</f>
        <v>-13840</v>
      </c>
      <c r="P2" s="5"/>
    </row>
    <row r="3" spans="1:16" x14ac:dyDescent="0.35">
      <c r="H3" s="36"/>
    </row>
    <row r="4" spans="1:16" ht="13.5" customHeight="1" x14ac:dyDescent="0.35">
      <c r="A4" s="51" t="s">
        <v>43</v>
      </c>
      <c r="B4" s="62" t="s">
        <v>34</v>
      </c>
      <c r="C4" s="62" t="s">
        <v>2</v>
      </c>
      <c r="D4" s="70" t="s">
        <v>16</v>
      </c>
      <c r="E4" s="71"/>
      <c r="F4" s="71"/>
      <c r="G4" s="71"/>
      <c r="H4" s="72"/>
      <c r="I4" s="71" t="s">
        <v>41</v>
      </c>
      <c r="J4" s="71"/>
      <c r="K4" s="71"/>
      <c r="L4" s="72"/>
      <c r="M4" s="70" t="s">
        <v>42</v>
      </c>
      <c r="N4" s="71"/>
      <c r="O4" s="71"/>
      <c r="P4" s="73"/>
    </row>
    <row r="5" spans="1:16" s="4" customFormat="1" x14ac:dyDescent="0.35">
      <c r="A5" s="58" t="s">
        <v>52</v>
      </c>
      <c r="B5" s="59" t="s">
        <v>35</v>
      </c>
      <c r="C5" s="59" t="s">
        <v>56</v>
      </c>
      <c r="D5" s="64" t="s">
        <v>2</v>
      </c>
      <c r="E5" s="60" t="s">
        <v>28</v>
      </c>
      <c r="F5" s="60" t="s">
        <v>44</v>
      </c>
      <c r="G5" s="60" t="s">
        <v>45</v>
      </c>
      <c r="H5" s="63" t="s">
        <v>46</v>
      </c>
      <c r="I5" s="60" t="s">
        <v>2</v>
      </c>
      <c r="J5" s="60" t="s">
        <v>28</v>
      </c>
      <c r="K5" s="61" t="s">
        <v>46</v>
      </c>
      <c r="L5" s="61" t="s">
        <v>38</v>
      </c>
      <c r="M5" s="58" t="s">
        <v>2</v>
      </c>
      <c r="N5" s="61" t="s">
        <v>28</v>
      </c>
      <c r="O5" s="61" t="s">
        <v>46</v>
      </c>
      <c r="P5" s="65" t="s">
        <v>38</v>
      </c>
    </row>
    <row r="6" spans="1:16" x14ac:dyDescent="0.35">
      <c r="A6" s="52"/>
      <c r="B6" s="40">
        <v>1</v>
      </c>
      <c r="C6" s="55">
        <v>0</v>
      </c>
      <c r="D6" s="55">
        <v>0</v>
      </c>
      <c r="E6" s="40">
        <v>0</v>
      </c>
      <c r="F6" s="40">
        <v>0</v>
      </c>
      <c r="G6" s="40">
        <v>0</v>
      </c>
      <c r="H6" s="56">
        <v>0</v>
      </c>
      <c r="I6" s="40">
        <v>0</v>
      </c>
      <c r="J6" s="40">
        <v>0</v>
      </c>
      <c r="K6" s="41">
        <v>0</v>
      </c>
      <c r="L6" s="53">
        <f t="shared" ref="L6:L69" si="0">I6-J6-K6</f>
        <v>0</v>
      </c>
      <c r="M6" s="57">
        <v>0</v>
      </c>
      <c r="N6" s="41">
        <v>0</v>
      </c>
      <c r="O6" s="41">
        <v>0</v>
      </c>
      <c r="P6" s="53">
        <f>M6-N6-O6</f>
        <v>0</v>
      </c>
    </row>
    <row r="7" spans="1:16" x14ac:dyDescent="0.35">
      <c r="A7" s="54"/>
      <c r="B7" s="40">
        <v>2</v>
      </c>
      <c r="C7" s="55">
        <v>86</v>
      </c>
      <c r="D7" s="55">
        <v>45.205413999999998</v>
      </c>
      <c r="E7" s="40">
        <v>12.527673999999999</v>
      </c>
      <c r="F7" s="40">
        <v>20.105906999999998</v>
      </c>
      <c r="G7" s="40">
        <v>12.571833</v>
      </c>
      <c r="H7" s="56">
        <v>0</v>
      </c>
      <c r="I7" s="40">
        <v>150</v>
      </c>
      <c r="J7" s="40">
        <v>76</v>
      </c>
      <c r="K7" s="41">
        <v>3</v>
      </c>
      <c r="L7" s="53">
        <f t="shared" si="0"/>
        <v>71</v>
      </c>
      <c r="M7" s="57">
        <v>126</v>
      </c>
      <c r="N7" s="41">
        <v>61</v>
      </c>
      <c r="O7" s="41">
        <v>0</v>
      </c>
      <c r="P7" s="53">
        <f t="shared" ref="P7:P70" si="1">M7-N7-O7</f>
        <v>65</v>
      </c>
    </row>
    <row r="8" spans="1:16" x14ac:dyDescent="0.35">
      <c r="A8" s="54"/>
      <c r="B8" s="40">
        <v>3</v>
      </c>
      <c r="C8" s="55">
        <v>70</v>
      </c>
      <c r="D8" s="55">
        <v>35.828775999999998</v>
      </c>
      <c r="E8" s="40">
        <v>10.736845000000001</v>
      </c>
      <c r="F8" s="40">
        <v>22.710979999999999</v>
      </c>
      <c r="G8" s="40">
        <v>0</v>
      </c>
      <c r="H8" s="56">
        <v>1.714286</v>
      </c>
      <c r="I8" s="40">
        <v>47</v>
      </c>
      <c r="J8" s="40">
        <v>19</v>
      </c>
      <c r="K8" s="41">
        <v>0</v>
      </c>
      <c r="L8" s="53">
        <f t="shared" si="0"/>
        <v>28</v>
      </c>
      <c r="M8" s="57">
        <v>30</v>
      </c>
      <c r="N8" s="41">
        <v>8</v>
      </c>
      <c r="O8" s="41">
        <v>0</v>
      </c>
      <c r="P8" s="53">
        <f t="shared" si="1"/>
        <v>22</v>
      </c>
    </row>
    <row r="9" spans="1:16" x14ac:dyDescent="0.35">
      <c r="A9" s="54"/>
      <c r="B9" s="40">
        <v>4</v>
      </c>
      <c r="C9" s="55">
        <v>380</v>
      </c>
      <c r="D9" s="55">
        <v>164.45273399999999</v>
      </c>
      <c r="E9" s="40">
        <v>86.526341000000002</v>
      </c>
      <c r="F9" s="40">
        <v>55.831153999999998</v>
      </c>
      <c r="G9" s="40">
        <v>0</v>
      </c>
      <c r="H9" s="56">
        <v>21.428573</v>
      </c>
      <c r="I9" s="40">
        <v>144</v>
      </c>
      <c r="J9" s="40">
        <v>77</v>
      </c>
      <c r="K9" s="41">
        <v>9</v>
      </c>
      <c r="L9" s="53">
        <f t="shared" si="0"/>
        <v>58</v>
      </c>
      <c r="M9" s="57">
        <v>102</v>
      </c>
      <c r="N9" s="41">
        <v>46</v>
      </c>
      <c r="O9" s="41">
        <v>8</v>
      </c>
      <c r="P9" s="53">
        <f t="shared" si="1"/>
        <v>48</v>
      </c>
    </row>
    <row r="10" spans="1:16" x14ac:dyDescent="0.35">
      <c r="A10" s="52"/>
      <c r="B10" s="40">
        <v>5</v>
      </c>
      <c r="C10" s="55">
        <v>0</v>
      </c>
      <c r="D10" s="55">
        <v>0</v>
      </c>
      <c r="E10" s="40">
        <v>0</v>
      </c>
      <c r="F10" s="40">
        <v>0</v>
      </c>
      <c r="G10" s="40">
        <v>0</v>
      </c>
      <c r="H10" s="56">
        <v>0</v>
      </c>
      <c r="I10" s="40">
        <v>0</v>
      </c>
      <c r="J10" s="40">
        <v>0</v>
      </c>
      <c r="K10" s="41">
        <v>0</v>
      </c>
      <c r="L10" s="53">
        <f t="shared" si="0"/>
        <v>0</v>
      </c>
      <c r="M10" s="57">
        <v>0</v>
      </c>
      <c r="N10" s="41">
        <v>0</v>
      </c>
      <c r="O10" s="41">
        <v>0</v>
      </c>
      <c r="P10" s="53">
        <f t="shared" si="1"/>
        <v>0</v>
      </c>
    </row>
    <row r="11" spans="1:16" x14ac:dyDescent="0.35">
      <c r="A11" s="54"/>
      <c r="B11" s="40">
        <v>6</v>
      </c>
      <c r="C11" s="55">
        <v>1044</v>
      </c>
      <c r="D11" s="55">
        <v>874.99968100000001</v>
      </c>
      <c r="E11" s="40">
        <v>404.99979000000002</v>
      </c>
      <c r="F11" s="40">
        <v>394.99990300000002</v>
      </c>
      <c r="G11" s="40">
        <v>0</v>
      </c>
      <c r="H11" s="56">
        <v>75</v>
      </c>
      <c r="I11" s="40">
        <v>722</v>
      </c>
      <c r="J11" s="40">
        <v>222</v>
      </c>
      <c r="K11" s="41">
        <v>6</v>
      </c>
      <c r="L11" s="53">
        <f t="shared" si="0"/>
        <v>494</v>
      </c>
      <c r="M11" s="57">
        <v>602</v>
      </c>
      <c r="N11" s="41">
        <v>162</v>
      </c>
      <c r="O11" s="41">
        <v>3</v>
      </c>
      <c r="P11" s="53">
        <f t="shared" si="1"/>
        <v>437</v>
      </c>
    </row>
    <row r="12" spans="1:16" x14ac:dyDescent="0.35">
      <c r="A12" s="54"/>
      <c r="B12" s="40">
        <v>7</v>
      </c>
      <c r="C12" s="55">
        <v>1127</v>
      </c>
      <c r="D12" s="55">
        <v>670.18086400000004</v>
      </c>
      <c r="E12" s="40">
        <v>147.93939800000001</v>
      </c>
      <c r="F12" s="40">
        <v>509.90813600000001</v>
      </c>
      <c r="G12" s="40">
        <v>7.3333339999999998</v>
      </c>
      <c r="H12" s="56">
        <v>0</v>
      </c>
      <c r="I12" s="40">
        <v>727</v>
      </c>
      <c r="J12" s="40">
        <v>246</v>
      </c>
      <c r="K12" s="41">
        <v>12</v>
      </c>
      <c r="L12" s="53">
        <f t="shared" si="0"/>
        <v>469</v>
      </c>
      <c r="M12" s="57">
        <v>624</v>
      </c>
      <c r="N12" s="41">
        <v>202</v>
      </c>
      <c r="O12" s="41">
        <v>11</v>
      </c>
      <c r="P12" s="53">
        <f t="shared" si="1"/>
        <v>411</v>
      </c>
    </row>
    <row r="13" spans="1:16" x14ac:dyDescent="0.35">
      <c r="A13" s="54"/>
      <c r="B13" s="40">
        <v>8</v>
      </c>
      <c r="C13" s="55">
        <v>1096</v>
      </c>
      <c r="D13" s="55">
        <v>644.81947600000001</v>
      </c>
      <c r="E13" s="40">
        <v>167.06081699999999</v>
      </c>
      <c r="F13" s="40">
        <v>450.09198900000001</v>
      </c>
      <c r="G13" s="40">
        <v>12.666667</v>
      </c>
      <c r="H13" s="56">
        <v>0</v>
      </c>
      <c r="I13" s="40">
        <v>666</v>
      </c>
      <c r="J13" s="40">
        <v>182</v>
      </c>
      <c r="K13" s="41">
        <v>14</v>
      </c>
      <c r="L13" s="53">
        <f t="shared" si="0"/>
        <v>470</v>
      </c>
      <c r="M13" s="57">
        <v>538</v>
      </c>
      <c r="N13" s="41">
        <v>124</v>
      </c>
      <c r="O13" s="41">
        <v>11</v>
      </c>
      <c r="P13" s="53">
        <f t="shared" si="1"/>
        <v>403</v>
      </c>
    </row>
    <row r="14" spans="1:16" x14ac:dyDescent="0.35">
      <c r="A14" s="52"/>
      <c r="B14" s="40">
        <v>9</v>
      </c>
      <c r="C14" s="55">
        <v>97</v>
      </c>
      <c r="D14" s="55">
        <v>49.894167000000003</v>
      </c>
      <c r="E14" s="40">
        <v>23.690944000000002</v>
      </c>
      <c r="F14" s="40">
        <v>25.173334000000001</v>
      </c>
      <c r="G14" s="40">
        <v>9.7157999999999994E-2</v>
      </c>
      <c r="H14" s="56">
        <v>0.93273099999999998</v>
      </c>
      <c r="I14" s="40">
        <v>52</v>
      </c>
      <c r="J14" s="40">
        <v>28</v>
      </c>
      <c r="K14" s="41">
        <v>1</v>
      </c>
      <c r="L14" s="53">
        <f t="shared" si="0"/>
        <v>23</v>
      </c>
      <c r="M14" s="57">
        <v>36</v>
      </c>
      <c r="N14" s="41">
        <v>20</v>
      </c>
      <c r="O14" s="41">
        <v>1</v>
      </c>
      <c r="P14" s="53">
        <f t="shared" si="1"/>
        <v>15</v>
      </c>
    </row>
    <row r="15" spans="1:16" x14ac:dyDescent="0.35">
      <c r="A15" s="54"/>
      <c r="B15" s="40">
        <v>10</v>
      </c>
      <c r="C15" s="55">
        <v>1073</v>
      </c>
      <c r="D15" s="55">
        <v>637.40833999999995</v>
      </c>
      <c r="E15" s="40">
        <v>140.893832</v>
      </c>
      <c r="F15" s="40">
        <v>436.183606</v>
      </c>
      <c r="G15" s="40">
        <v>29.209197</v>
      </c>
      <c r="H15" s="56">
        <v>31.121708000000002</v>
      </c>
      <c r="I15" s="40">
        <v>683</v>
      </c>
      <c r="J15" s="40">
        <v>217</v>
      </c>
      <c r="K15" s="41">
        <v>31</v>
      </c>
      <c r="L15" s="53">
        <f t="shared" si="0"/>
        <v>435</v>
      </c>
      <c r="M15" s="57">
        <v>572</v>
      </c>
      <c r="N15" s="41">
        <v>155</v>
      </c>
      <c r="O15" s="41">
        <v>29</v>
      </c>
      <c r="P15" s="53">
        <f t="shared" si="1"/>
        <v>388</v>
      </c>
    </row>
    <row r="16" spans="1:16" x14ac:dyDescent="0.35">
      <c r="A16" s="54"/>
      <c r="B16" s="40">
        <v>11</v>
      </c>
      <c r="C16" s="55">
        <v>1192</v>
      </c>
      <c r="D16" s="55">
        <v>623.910258</v>
      </c>
      <c r="E16" s="40">
        <v>183.89757599999999</v>
      </c>
      <c r="F16" s="40">
        <v>333.15568500000001</v>
      </c>
      <c r="G16" s="40">
        <v>63.286597999999998</v>
      </c>
      <c r="H16" s="56">
        <v>43.570393000000003</v>
      </c>
      <c r="I16" s="40">
        <v>714</v>
      </c>
      <c r="J16" s="40">
        <v>282</v>
      </c>
      <c r="K16" s="41">
        <v>24</v>
      </c>
      <c r="L16" s="53">
        <f t="shared" si="0"/>
        <v>408</v>
      </c>
      <c r="M16" s="57">
        <v>580</v>
      </c>
      <c r="N16" s="41">
        <v>198</v>
      </c>
      <c r="O16" s="41">
        <v>17</v>
      </c>
      <c r="P16" s="53">
        <f t="shared" si="1"/>
        <v>365</v>
      </c>
    </row>
    <row r="17" spans="1:16" x14ac:dyDescent="0.35">
      <c r="A17" s="54"/>
      <c r="B17" s="40">
        <v>12</v>
      </c>
      <c r="C17" s="55">
        <v>832</v>
      </c>
      <c r="D17" s="55">
        <v>338.61037099999999</v>
      </c>
      <c r="E17" s="40">
        <v>172.879864</v>
      </c>
      <c r="F17" s="40">
        <v>151.039998</v>
      </c>
      <c r="G17" s="40">
        <v>0.38862999999999998</v>
      </c>
      <c r="H17" s="56">
        <v>14.301876999999999</v>
      </c>
      <c r="I17" s="40">
        <v>502</v>
      </c>
      <c r="J17" s="40">
        <v>222</v>
      </c>
      <c r="K17" s="41">
        <v>24</v>
      </c>
      <c r="L17" s="53">
        <f t="shared" si="0"/>
        <v>256</v>
      </c>
      <c r="M17" s="57">
        <v>408</v>
      </c>
      <c r="N17" s="41">
        <v>171</v>
      </c>
      <c r="O17" s="41">
        <v>22</v>
      </c>
      <c r="P17" s="53">
        <f t="shared" si="1"/>
        <v>215</v>
      </c>
    </row>
    <row r="18" spans="1:16" x14ac:dyDescent="0.35">
      <c r="A18" s="52"/>
      <c r="B18" s="40">
        <v>13</v>
      </c>
      <c r="C18" s="55">
        <v>1374</v>
      </c>
      <c r="D18" s="55">
        <v>489.73573099999999</v>
      </c>
      <c r="E18" s="40">
        <v>258.67948699999999</v>
      </c>
      <c r="F18" s="40">
        <v>208.37925899999999</v>
      </c>
      <c r="G18" s="40">
        <v>1.845993</v>
      </c>
      <c r="H18" s="56">
        <v>20.830994</v>
      </c>
      <c r="I18" s="40">
        <v>655</v>
      </c>
      <c r="J18" s="40">
        <v>296</v>
      </c>
      <c r="K18" s="41">
        <v>36</v>
      </c>
      <c r="L18" s="53">
        <f t="shared" si="0"/>
        <v>323</v>
      </c>
      <c r="M18" s="57">
        <v>508</v>
      </c>
      <c r="N18" s="41">
        <v>223</v>
      </c>
      <c r="O18" s="41">
        <v>27</v>
      </c>
      <c r="P18" s="53">
        <f t="shared" si="1"/>
        <v>258</v>
      </c>
    </row>
    <row r="19" spans="1:16" x14ac:dyDescent="0.35">
      <c r="A19" s="54"/>
      <c r="B19" s="40">
        <v>14</v>
      </c>
      <c r="C19" s="55">
        <v>1745</v>
      </c>
      <c r="D19" s="55">
        <v>799.48022000000003</v>
      </c>
      <c r="E19" s="40">
        <v>480.75649399999998</v>
      </c>
      <c r="F19" s="40">
        <v>311.90554400000002</v>
      </c>
      <c r="G19" s="40">
        <v>6.8181799999999999</v>
      </c>
      <c r="H19" s="56">
        <v>0</v>
      </c>
      <c r="I19" s="40">
        <v>674</v>
      </c>
      <c r="J19" s="40">
        <v>455</v>
      </c>
      <c r="K19" s="41">
        <v>1</v>
      </c>
      <c r="L19" s="53">
        <f t="shared" si="0"/>
        <v>218</v>
      </c>
      <c r="M19" s="57">
        <v>406</v>
      </c>
      <c r="N19" s="41">
        <v>255</v>
      </c>
      <c r="O19" s="41">
        <v>1</v>
      </c>
      <c r="P19" s="53">
        <f t="shared" si="1"/>
        <v>150</v>
      </c>
    </row>
    <row r="20" spans="1:16" x14ac:dyDescent="0.35">
      <c r="A20" s="54"/>
      <c r="B20" s="40">
        <v>15</v>
      </c>
      <c r="C20" s="55">
        <v>1641</v>
      </c>
      <c r="D20" s="55">
        <v>710.00352599999997</v>
      </c>
      <c r="E20" s="40">
        <v>418.68160799999998</v>
      </c>
      <c r="F20" s="40">
        <v>283.14010100000002</v>
      </c>
      <c r="G20" s="40">
        <v>8.1818200000000001</v>
      </c>
      <c r="H20" s="56">
        <v>0</v>
      </c>
      <c r="I20" s="40">
        <v>678</v>
      </c>
      <c r="J20" s="40">
        <v>485</v>
      </c>
      <c r="K20" s="41">
        <v>5</v>
      </c>
      <c r="L20" s="53">
        <f t="shared" si="0"/>
        <v>188</v>
      </c>
      <c r="M20" s="57">
        <v>430</v>
      </c>
      <c r="N20" s="41">
        <v>292</v>
      </c>
      <c r="O20" s="41">
        <v>4</v>
      </c>
      <c r="P20" s="53">
        <f t="shared" si="1"/>
        <v>134</v>
      </c>
    </row>
    <row r="21" spans="1:16" x14ac:dyDescent="0.35">
      <c r="A21" s="54"/>
      <c r="B21" s="40">
        <v>16</v>
      </c>
      <c r="C21" s="55">
        <v>2124</v>
      </c>
      <c r="D21" s="55">
        <v>1203.9758529999999</v>
      </c>
      <c r="E21" s="40">
        <v>794.53289900000004</v>
      </c>
      <c r="F21" s="40">
        <v>303.17801100000003</v>
      </c>
      <c r="G21" s="40">
        <v>66.407801000000006</v>
      </c>
      <c r="H21" s="56">
        <v>7.8571400000000002</v>
      </c>
      <c r="I21" s="40">
        <v>832</v>
      </c>
      <c r="J21" s="40">
        <v>517</v>
      </c>
      <c r="K21" s="41">
        <v>6</v>
      </c>
      <c r="L21" s="53">
        <f t="shared" si="0"/>
        <v>309</v>
      </c>
      <c r="M21" s="57">
        <v>536</v>
      </c>
      <c r="N21" s="41">
        <v>293</v>
      </c>
      <c r="O21" s="41">
        <v>5</v>
      </c>
      <c r="P21" s="53">
        <f t="shared" si="1"/>
        <v>238</v>
      </c>
    </row>
    <row r="22" spans="1:16" x14ac:dyDescent="0.35">
      <c r="A22" s="52"/>
      <c r="B22" s="40">
        <v>17</v>
      </c>
      <c r="C22" s="55">
        <v>1225</v>
      </c>
      <c r="D22" s="55">
        <v>680.24049100000002</v>
      </c>
      <c r="E22" s="40">
        <v>389.68342699999999</v>
      </c>
      <c r="F22" s="40">
        <v>226.82200900000001</v>
      </c>
      <c r="G22" s="40">
        <v>28.592199999999998</v>
      </c>
      <c r="H22" s="56">
        <v>7.1428500000000001</v>
      </c>
      <c r="I22" s="40">
        <v>410</v>
      </c>
      <c r="J22" s="40">
        <v>244</v>
      </c>
      <c r="K22" s="41">
        <v>0</v>
      </c>
      <c r="L22" s="53">
        <f t="shared" si="0"/>
        <v>166</v>
      </c>
      <c r="M22" s="57">
        <v>267</v>
      </c>
      <c r="N22" s="41">
        <v>147</v>
      </c>
      <c r="O22" s="41">
        <v>0</v>
      </c>
      <c r="P22" s="53">
        <f t="shared" si="1"/>
        <v>120</v>
      </c>
    </row>
    <row r="23" spans="1:16" x14ac:dyDescent="0.35">
      <c r="A23" s="54"/>
      <c r="B23" s="40">
        <v>18</v>
      </c>
      <c r="C23" s="55">
        <v>802</v>
      </c>
      <c r="D23" s="55">
        <v>610.85274400000003</v>
      </c>
      <c r="E23" s="40">
        <v>99.661017999999999</v>
      </c>
      <c r="F23" s="40">
        <v>455.35839099999998</v>
      </c>
      <c r="G23" s="40">
        <v>0</v>
      </c>
      <c r="H23" s="56">
        <v>45.833336000000003</v>
      </c>
      <c r="I23" s="40">
        <v>477</v>
      </c>
      <c r="J23" s="40">
        <v>95</v>
      </c>
      <c r="K23" s="41">
        <v>12</v>
      </c>
      <c r="L23" s="53">
        <f t="shared" si="0"/>
        <v>370</v>
      </c>
      <c r="M23" s="57">
        <v>401</v>
      </c>
      <c r="N23" s="41">
        <v>77</v>
      </c>
      <c r="O23" s="41">
        <v>11</v>
      </c>
      <c r="P23" s="53">
        <f t="shared" si="1"/>
        <v>313</v>
      </c>
    </row>
    <row r="24" spans="1:16" x14ac:dyDescent="0.35">
      <c r="A24" s="54"/>
      <c r="B24" s="40">
        <v>19</v>
      </c>
      <c r="C24" s="55">
        <v>676</v>
      </c>
      <c r="D24" s="55">
        <v>530.13003700000002</v>
      </c>
      <c r="E24" s="40">
        <v>86.605445000000003</v>
      </c>
      <c r="F24" s="40">
        <v>296.44067899999999</v>
      </c>
      <c r="G24" s="40">
        <v>71.739085000000003</v>
      </c>
      <c r="H24" s="56">
        <v>30.000001999999999</v>
      </c>
      <c r="I24" s="40">
        <v>359</v>
      </c>
      <c r="J24" s="40">
        <v>95</v>
      </c>
      <c r="K24" s="41">
        <v>0</v>
      </c>
      <c r="L24" s="53">
        <f t="shared" si="0"/>
        <v>264</v>
      </c>
      <c r="M24" s="57">
        <v>293</v>
      </c>
      <c r="N24" s="41">
        <v>65</v>
      </c>
      <c r="O24" s="41">
        <v>0</v>
      </c>
      <c r="P24" s="53">
        <f t="shared" si="1"/>
        <v>228</v>
      </c>
    </row>
    <row r="25" spans="1:16" x14ac:dyDescent="0.35">
      <c r="A25" s="54"/>
      <c r="B25" s="40">
        <v>20</v>
      </c>
      <c r="C25" s="55">
        <v>1180</v>
      </c>
      <c r="D25" s="55">
        <v>435.27642500000002</v>
      </c>
      <c r="E25" s="40">
        <v>231.28192000000001</v>
      </c>
      <c r="F25" s="40">
        <v>82.266418000000002</v>
      </c>
      <c r="G25" s="40">
        <v>9.8543869999999991</v>
      </c>
      <c r="H25" s="56">
        <v>111.873698</v>
      </c>
      <c r="I25" s="40">
        <v>452</v>
      </c>
      <c r="J25" s="40">
        <v>275</v>
      </c>
      <c r="K25" s="41">
        <v>13</v>
      </c>
      <c r="L25" s="53">
        <f t="shared" si="0"/>
        <v>164</v>
      </c>
      <c r="M25" s="57">
        <v>305</v>
      </c>
      <c r="N25" s="41">
        <v>178</v>
      </c>
      <c r="O25" s="41">
        <v>7</v>
      </c>
      <c r="P25" s="53">
        <f t="shared" si="1"/>
        <v>120</v>
      </c>
    </row>
    <row r="26" spans="1:16" x14ac:dyDescent="0.35">
      <c r="A26" s="52"/>
      <c r="B26" s="40">
        <v>21</v>
      </c>
      <c r="C26" s="55">
        <v>1091</v>
      </c>
      <c r="D26" s="55">
        <v>478.72295600000001</v>
      </c>
      <c r="E26" s="40">
        <v>288.71777400000002</v>
      </c>
      <c r="F26" s="40">
        <v>92.733480999999998</v>
      </c>
      <c r="G26" s="40">
        <v>9.1455830000000002</v>
      </c>
      <c r="H26" s="56">
        <v>88.126105999999993</v>
      </c>
      <c r="I26" s="40">
        <v>487</v>
      </c>
      <c r="J26" s="40">
        <v>350</v>
      </c>
      <c r="K26" s="41">
        <v>9</v>
      </c>
      <c r="L26" s="53">
        <f t="shared" si="0"/>
        <v>128</v>
      </c>
      <c r="M26" s="57">
        <v>316</v>
      </c>
      <c r="N26" s="41">
        <v>213</v>
      </c>
      <c r="O26" s="41">
        <v>8</v>
      </c>
      <c r="P26" s="53">
        <f t="shared" si="1"/>
        <v>95</v>
      </c>
    </row>
    <row r="27" spans="1:16" x14ac:dyDescent="0.35">
      <c r="A27" s="54"/>
      <c r="B27" s="40">
        <v>22</v>
      </c>
      <c r="C27" s="55">
        <v>1765</v>
      </c>
      <c r="D27" s="55">
        <v>549.00011400000005</v>
      </c>
      <c r="E27" s="40">
        <v>345.00000799999998</v>
      </c>
      <c r="F27" s="40">
        <v>160.00010599999999</v>
      </c>
      <c r="G27" s="40">
        <v>40</v>
      </c>
      <c r="H27" s="56">
        <v>0</v>
      </c>
      <c r="I27" s="40">
        <v>700</v>
      </c>
      <c r="J27" s="40">
        <v>467</v>
      </c>
      <c r="K27" s="41">
        <v>4</v>
      </c>
      <c r="L27" s="53">
        <f t="shared" si="0"/>
        <v>229</v>
      </c>
      <c r="M27" s="57">
        <v>450</v>
      </c>
      <c r="N27" s="41">
        <v>283</v>
      </c>
      <c r="O27" s="41">
        <v>3</v>
      </c>
      <c r="P27" s="53">
        <f t="shared" si="1"/>
        <v>164</v>
      </c>
    </row>
    <row r="28" spans="1:16" x14ac:dyDescent="0.35">
      <c r="A28" s="54"/>
      <c r="B28" s="40">
        <v>23</v>
      </c>
      <c r="C28" s="55">
        <v>1092</v>
      </c>
      <c r="D28" s="55">
        <v>553.78381400000001</v>
      </c>
      <c r="E28" s="40">
        <v>430.78382499999998</v>
      </c>
      <c r="F28" s="40">
        <v>115.00000300000001</v>
      </c>
      <c r="G28" s="40">
        <v>0</v>
      </c>
      <c r="H28" s="56">
        <v>7.9999900000000004</v>
      </c>
      <c r="I28" s="40">
        <v>368</v>
      </c>
      <c r="J28" s="40">
        <v>246</v>
      </c>
      <c r="K28" s="41">
        <v>1</v>
      </c>
      <c r="L28" s="53">
        <f t="shared" si="0"/>
        <v>121</v>
      </c>
      <c r="M28" s="57">
        <v>226</v>
      </c>
      <c r="N28" s="41">
        <v>148</v>
      </c>
      <c r="O28" s="41">
        <v>1</v>
      </c>
      <c r="P28" s="53">
        <f t="shared" si="1"/>
        <v>77</v>
      </c>
    </row>
    <row r="29" spans="1:16" x14ac:dyDescent="0.35">
      <c r="A29" s="54"/>
      <c r="B29" s="40">
        <v>24</v>
      </c>
      <c r="C29" s="55">
        <v>397</v>
      </c>
      <c r="D29" s="55">
        <v>214.147255</v>
      </c>
      <c r="E29" s="40">
        <v>100.338982</v>
      </c>
      <c r="F29" s="40">
        <v>109.64160699999999</v>
      </c>
      <c r="G29" s="40">
        <v>0</v>
      </c>
      <c r="H29" s="56">
        <v>4.1666670000000003</v>
      </c>
      <c r="I29" s="40">
        <v>127</v>
      </c>
      <c r="J29" s="40">
        <v>48</v>
      </c>
      <c r="K29" s="41">
        <v>0</v>
      </c>
      <c r="L29" s="53">
        <f t="shared" si="0"/>
        <v>79</v>
      </c>
      <c r="M29" s="57">
        <v>95</v>
      </c>
      <c r="N29" s="41">
        <v>32</v>
      </c>
      <c r="O29" s="41">
        <v>0</v>
      </c>
      <c r="P29" s="53">
        <f t="shared" si="1"/>
        <v>63</v>
      </c>
    </row>
    <row r="30" spans="1:16" x14ac:dyDescent="0.35">
      <c r="A30" s="52"/>
      <c r="B30" s="40">
        <v>25</v>
      </c>
      <c r="C30" s="55">
        <v>725</v>
      </c>
      <c r="D30" s="55">
        <v>499.86996699999997</v>
      </c>
      <c r="E30" s="40">
        <v>98.394666999999998</v>
      </c>
      <c r="F30" s="40">
        <v>233.559315</v>
      </c>
      <c r="G30" s="40">
        <v>93.260810000000006</v>
      </c>
      <c r="H30" s="56">
        <v>35.000000999999997</v>
      </c>
      <c r="I30" s="40">
        <v>378</v>
      </c>
      <c r="J30" s="40">
        <v>151</v>
      </c>
      <c r="K30" s="41">
        <v>3</v>
      </c>
      <c r="L30" s="53">
        <f t="shared" si="0"/>
        <v>224</v>
      </c>
      <c r="M30" s="57">
        <v>270</v>
      </c>
      <c r="N30" s="41">
        <v>83</v>
      </c>
      <c r="O30" s="41">
        <v>2</v>
      </c>
      <c r="P30" s="53">
        <f t="shared" si="1"/>
        <v>185</v>
      </c>
    </row>
    <row r="31" spans="1:16" x14ac:dyDescent="0.35">
      <c r="A31" s="52"/>
      <c r="B31" s="40">
        <v>26</v>
      </c>
      <c r="C31" s="55">
        <v>913</v>
      </c>
      <c r="D31" s="55">
        <v>736.81699200000003</v>
      </c>
      <c r="E31" s="40">
        <v>356.19514099999998</v>
      </c>
      <c r="F31" s="40">
        <v>379.53488900000002</v>
      </c>
      <c r="G31" s="40">
        <v>0</v>
      </c>
      <c r="H31" s="56">
        <v>1.086957</v>
      </c>
      <c r="I31" s="40">
        <v>453</v>
      </c>
      <c r="J31" s="40">
        <v>143</v>
      </c>
      <c r="K31" s="41">
        <v>8</v>
      </c>
      <c r="L31" s="53">
        <f t="shared" si="0"/>
        <v>302</v>
      </c>
      <c r="M31" s="57">
        <v>335</v>
      </c>
      <c r="N31" s="41">
        <v>87</v>
      </c>
      <c r="O31" s="41">
        <v>7</v>
      </c>
      <c r="P31" s="53">
        <f t="shared" si="1"/>
        <v>241</v>
      </c>
    </row>
    <row r="32" spans="1:16" x14ac:dyDescent="0.35">
      <c r="A32" s="52"/>
      <c r="B32" s="40">
        <v>27</v>
      </c>
      <c r="C32" s="55">
        <v>2227</v>
      </c>
      <c r="D32" s="55">
        <v>1422.1831460000001</v>
      </c>
      <c r="E32" s="40">
        <v>548.80520999999999</v>
      </c>
      <c r="F32" s="40">
        <v>645.46499900000003</v>
      </c>
      <c r="G32" s="40">
        <v>184.999897</v>
      </c>
      <c r="H32" s="56">
        <v>23.913042999999998</v>
      </c>
      <c r="I32" s="40">
        <v>1228</v>
      </c>
      <c r="J32" s="40">
        <v>468</v>
      </c>
      <c r="K32" s="41">
        <v>23</v>
      </c>
      <c r="L32" s="53">
        <f t="shared" si="0"/>
        <v>737</v>
      </c>
      <c r="M32" s="57">
        <v>943</v>
      </c>
      <c r="N32" s="41">
        <v>333</v>
      </c>
      <c r="O32" s="41">
        <v>22</v>
      </c>
      <c r="P32" s="53">
        <f t="shared" si="1"/>
        <v>588</v>
      </c>
    </row>
    <row r="33" spans="1:16" x14ac:dyDescent="0.35">
      <c r="A33" s="52"/>
      <c r="B33" s="40">
        <v>28</v>
      </c>
      <c r="C33" s="55">
        <v>1253</v>
      </c>
      <c r="D33" s="55">
        <v>514.99999500000001</v>
      </c>
      <c r="E33" s="40">
        <v>124.99999800000001</v>
      </c>
      <c r="F33" s="40">
        <v>354.99999700000001</v>
      </c>
      <c r="G33" s="40">
        <v>15</v>
      </c>
      <c r="H33" s="56">
        <v>20</v>
      </c>
      <c r="I33" s="40">
        <v>632</v>
      </c>
      <c r="J33" s="40">
        <v>238</v>
      </c>
      <c r="K33" s="41">
        <v>7</v>
      </c>
      <c r="L33" s="53">
        <f t="shared" si="0"/>
        <v>387</v>
      </c>
      <c r="M33" s="57">
        <v>470</v>
      </c>
      <c r="N33" s="41">
        <v>157</v>
      </c>
      <c r="O33" s="41">
        <v>5</v>
      </c>
      <c r="P33" s="53">
        <f t="shared" si="1"/>
        <v>308</v>
      </c>
    </row>
    <row r="34" spans="1:16" x14ac:dyDescent="0.35">
      <c r="A34" s="52"/>
      <c r="B34" s="40">
        <v>29</v>
      </c>
      <c r="C34" s="55">
        <v>378</v>
      </c>
      <c r="D34" s="55">
        <v>171.36045899999999</v>
      </c>
      <c r="E34" s="40">
        <v>75.236323999999996</v>
      </c>
      <c r="F34" s="40">
        <v>81.656907000000004</v>
      </c>
      <c r="G34" s="40">
        <v>0</v>
      </c>
      <c r="H34" s="56">
        <v>12.55814</v>
      </c>
      <c r="I34" s="40">
        <v>160</v>
      </c>
      <c r="J34" s="40">
        <v>80</v>
      </c>
      <c r="K34" s="41">
        <v>4</v>
      </c>
      <c r="L34" s="53">
        <f t="shared" si="0"/>
        <v>76</v>
      </c>
      <c r="M34" s="57">
        <v>132</v>
      </c>
      <c r="N34" s="41">
        <v>65</v>
      </c>
      <c r="O34" s="41">
        <v>3</v>
      </c>
      <c r="P34" s="53">
        <f t="shared" si="1"/>
        <v>64</v>
      </c>
    </row>
    <row r="35" spans="1:16" x14ac:dyDescent="0.35">
      <c r="A35" s="52"/>
      <c r="B35" s="40">
        <v>30</v>
      </c>
      <c r="C35" s="55">
        <v>1553</v>
      </c>
      <c r="D35" s="55">
        <v>771.97651199999996</v>
      </c>
      <c r="E35" s="40">
        <v>466.260942</v>
      </c>
      <c r="F35" s="40">
        <v>122.147158</v>
      </c>
      <c r="G35" s="40">
        <v>171.45300800000001</v>
      </c>
      <c r="H35" s="56">
        <v>12.115401</v>
      </c>
      <c r="I35" s="40">
        <v>492</v>
      </c>
      <c r="J35" s="40">
        <v>330</v>
      </c>
      <c r="K35" s="41">
        <v>6</v>
      </c>
      <c r="L35" s="53">
        <f t="shared" si="0"/>
        <v>156</v>
      </c>
      <c r="M35" s="57">
        <v>307</v>
      </c>
      <c r="N35" s="41">
        <v>190</v>
      </c>
      <c r="O35" s="41">
        <v>4</v>
      </c>
      <c r="P35" s="53">
        <f t="shared" si="1"/>
        <v>113</v>
      </c>
    </row>
    <row r="36" spans="1:16" x14ac:dyDescent="0.35">
      <c r="A36" s="52"/>
      <c r="B36" s="40">
        <v>31</v>
      </c>
      <c r="C36" s="55">
        <v>1883</v>
      </c>
      <c r="D36" s="55">
        <v>933.52927899999997</v>
      </c>
      <c r="E36" s="40">
        <v>646.10983899999997</v>
      </c>
      <c r="F36" s="40">
        <v>115.98790200000001</v>
      </c>
      <c r="G36" s="40">
        <v>168.54690500000001</v>
      </c>
      <c r="H36" s="56">
        <v>2.88462</v>
      </c>
      <c r="I36" s="40">
        <v>520</v>
      </c>
      <c r="J36" s="40">
        <v>356</v>
      </c>
      <c r="K36" s="41">
        <v>0</v>
      </c>
      <c r="L36" s="53">
        <f t="shared" si="0"/>
        <v>164</v>
      </c>
      <c r="M36" s="57">
        <v>297</v>
      </c>
      <c r="N36" s="41">
        <v>184</v>
      </c>
      <c r="O36" s="41">
        <v>0</v>
      </c>
      <c r="P36" s="53">
        <f t="shared" si="1"/>
        <v>113</v>
      </c>
    </row>
    <row r="37" spans="1:16" x14ac:dyDescent="0.35">
      <c r="A37" s="52"/>
      <c r="B37" s="40">
        <v>32</v>
      </c>
      <c r="C37" s="55">
        <v>604</v>
      </c>
      <c r="D37" s="55">
        <v>199.948756</v>
      </c>
      <c r="E37" s="40">
        <v>167.603621</v>
      </c>
      <c r="F37" s="40">
        <v>17.345133000000001</v>
      </c>
      <c r="G37" s="40">
        <v>0</v>
      </c>
      <c r="H37" s="56">
        <v>10</v>
      </c>
      <c r="I37" s="40">
        <v>210</v>
      </c>
      <c r="J37" s="40">
        <v>136</v>
      </c>
      <c r="K37" s="41">
        <v>1</v>
      </c>
      <c r="L37" s="53">
        <f t="shared" si="0"/>
        <v>73</v>
      </c>
      <c r="M37" s="57">
        <v>123</v>
      </c>
      <c r="N37" s="41">
        <v>82</v>
      </c>
      <c r="O37" s="41">
        <v>0</v>
      </c>
      <c r="P37" s="53">
        <f t="shared" si="1"/>
        <v>41</v>
      </c>
    </row>
    <row r="38" spans="1:16" x14ac:dyDescent="0.35">
      <c r="A38" s="52"/>
      <c r="B38" s="40">
        <v>33</v>
      </c>
      <c r="C38" s="55">
        <v>1002</v>
      </c>
      <c r="D38" s="55">
        <v>332.69214699999998</v>
      </c>
      <c r="E38" s="40">
        <v>197.798506</v>
      </c>
      <c r="F38" s="40">
        <v>118.07492000000001</v>
      </c>
      <c r="G38" s="40">
        <v>15.555555</v>
      </c>
      <c r="H38" s="56">
        <v>1.263161</v>
      </c>
      <c r="I38" s="40">
        <v>281</v>
      </c>
      <c r="J38" s="40">
        <v>158</v>
      </c>
      <c r="K38" s="41">
        <v>1</v>
      </c>
      <c r="L38" s="53">
        <f t="shared" si="0"/>
        <v>122</v>
      </c>
      <c r="M38" s="57">
        <v>149</v>
      </c>
      <c r="N38" s="41">
        <v>66</v>
      </c>
      <c r="O38" s="41">
        <v>1</v>
      </c>
      <c r="P38" s="53">
        <f t="shared" si="1"/>
        <v>82</v>
      </c>
    </row>
    <row r="39" spans="1:16" x14ac:dyDescent="0.35">
      <c r="A39" s="52"/>
      <c r="B39" s="40">
        <v>34</v>
      </c>
      <c r="C39" s="55">
        <v>498</v>
      </c>
      <c r="D39" s="55">
        <v>389.95505400000002</v>
      </c>
      <c r="E39" s="40">
        <v>174.82949400000001</v>
      </c>
      <c r="F39" s="40">
        <v>137.548596</v>
      </c>
      <c r="G39" s="40">
        <v>21.371428999999999</v>
      </c>
      <c r="H39" s="56">
        <v>22.727273</v>
      </c>
      <c r="I39" s="40">
        <v>143</v>
      </c>
      <c r="J39" s="40">
        <v>62</v>
      </c>
      <c r="K39" s="41">
        <v>0</v>
      </c>
      <c r="L39" s="53">
        <f t="shared" si="0"/>
        <v>81</v>
      </c>
      <c r="M39" s="57">
        <v>99</v>
      </c>
      <c r="N39" s="41">
        <v>39</v>
      </c>
      <c r="O39" s="41">
        <v>0</v>
      </c>
      <c r="P39" s="53">
        <f t="shared" si="1"/>
        <v>60</v>
      </c>
    </row>
    <row r="40" spans="1:16" x14ac:dyDescent="0.35">
      <c r="A40" s="52"/>
      <c r="B40" s="40">
        <v>35</v>
      </c>
      <c r="C40" s="55">
        <v>1228</v>
      </c>
      <c r="D40" s="55">
        <v>978.18535599999996</v>
      </c>
      <c r="E40" s="40">
        <v>390.87255199999998</v>
      </c>
      <c r="F40" s="40">
        <v>541.41607999999997</v>
      </c>
      <c r="G40" s="40">
        <v>12.628572</v>
      </c>
      <c r="H40" s="56">
        <v>10.272727</v>
      </c>
      <c r="I40" s="40">
        <v>628</v>
      </c>
      <c r="J40" s="40">
        <v>235</v>
      </c>
      <c r="K40" s="41">
        <v>14</v>
      </c>
      <c r="L40" s="53">
        <f t="shared" si="0"/>
        <v>379</v>
      </c>
      <c r="M40" s="57">
        <v>453</v>
      </c>
      <c r="N40" s="41">
        <v>137</v>
      </c>
      <c r="O40" s="41">
        <v>12</v>
      </c>
      <c r="P40" s="53">
        <f t="shared" si="1"/>
        <v>304</v>
      </c>
    </row>
    <row r="41" spans="1:16" x14ac:dyDescent="0.35">
      <c r="A41" s="52"/>
      <c r="B41" s="40">
        <v>36</v>
      </c>
      <c r="C41" s="55">
        <v>1212</v>
      </c>
      <c r="D41" s="55">
        <v>599.035934</v>
      </c>
      <c r="E41" s="40">
        <v>249.68636799999999</v>
      </c>
      <c r="F41" s="40">
        <v>327.732349</v>
      </c>
      <c r="G41" s="40">
        <v>0</v>
      </c>
      <c r="H41" s="56">
        <v>0</v>
      </c>
      <c r="I41" s="40">
        <v>326</v>
      </c>
      <c r="J41" s="40">
        <v>145</v>
      </c>
      <c r="K41" s="41">
        <v>3</v>
      </c>
      <c r="L41" s="53">
        <f t="shared" si="0"/>
        <v>178</v>
      </c>
      <c r="M41" s="57">
        <v>243</v>
      </c>
      <c r="N41" s="41">
        <v>97</v>
      </c>
      <c r="O41" s="41">
        <v>2</v>
      </c>
      <c r="P41" s="53">
        <f t="shared" si="1"/>
        <v>144</v>
      </c>
    </row>
    <row r="42" spans="1:16" x14ac:dyDescent="0.35">
      <c r="A42" s="52"/>
      <c r="B42" s="40">
        <v>37</v>
      </c>
      <c r="C42" s="55">
        <v>582</v>
      </c>
      <c r="D42" s="55">
        <v>233.823441</v>
      </c>
      <c r="E42" s="40">
        <v>84.611676000000003</v>
      </c>
      <c r="F42" s="40">
        <v>143.302674</v>
      </c>
      <c r="G42" s="40">
        <v>0</v>
      </c>
      <c r="H42" s="56">
        <v>0</v>
      </c>
      <c r="I42" s="40">
        <v>312</v>
      </c>
      <c r="J42" s="40">
        <v>113</v>
      </c>
      <c r="K42" s="41">
        <v>2</v>
      </c>
      <c r="L42" s="53">
        <f t="shared" si="0"/>
        <v>197</v>
      </c>
      <c r="M42" s="57">
        <v>259</v>
      </c>
      <c r="N42" s="41">
        <v>85</v>
      </c>
      <c r="O42" s="41">
        <v>1</v>
      </c>
      <c r="P42" s="53">
        <f t="shared" si="1"/>
        <v>173</v>
      </c>
    </row>
    <row r="43" spans="1:16" x14ac:dyDescent="0.35">
      <c r="A43" s="52"/>
      <c r="B43" s="40">
        <v>38</v>
      </c>
      <c r="C43" s="55">
        <v>465</v>
      </c>
      <c r="D43" s="55">
        <v>247.227553</v>
      </c>
      <c r="E43" s="40">
        <v>82.759956000000003</v>
      </c>
      <c r="F43" s="40">
        <v>138.60184799999999</v>
      </c>
      <c r="G43" s="40">
        <v>0</v>
      </c>
      <c r="H43" s="56">
        <v>24.593024</v>
      </c>
      <c r="I43" s="40">
        <v>257</v>
      </c>
      <c r="J43" s="40">
        <v>106</v>
      </c>
      <c r="K43" s="41">
        <v>12</v>
      </c>
      <c r="L43" s="53">
        <f t="shared" si="0"/>
        <v>139</v>
      </c>
      <c r="M43" s="57">
        <v>207</v>
      </c>
      <c r="N43" s="41">
        <v>84</v>
      </c>
      <c r="O43" s="41">
        <v>9</v>
      </c>
      <c r="P43" s="53">
        <f t="shared" si="1"/>
        <v>114</v>
      </c>
    </row>
    <row r="44" spans="1:16" x14ac:dyDescent="0.35">
      <c r="A44" s="52"/>
      <c r="B44" s="40">
        <v>39</v>
      </c>
      <c r="C44" s="55">
        <v>1246</v>
      </c>
      <c r="D44" s="55">
        <v>519.66885600000001</v>
      </c>
      <c r="E44" s="40">
        <v>265.041811</v>
      </c>
      <c r="F44" s="40">
        <v>225.11655200000001</v>
      </c>
      <c r="G44" s="40">
        <v>21.818182</v>
      </c>
      <c r="H44" s="56">
        <v>4</v>
      </c>
      <c r="I44" s="40">
        <v>430</v>
      </c>
      <c r="J44" s="40">
        <v>245</v>
      </c>
      <c r="K44" s="41">
        <v>3</v>
      </c>
      <c r="L44" s="53">
        <f t="shared" si="0"/>
        <v>182</v>
      </c>
      <c r="M44" s="57">
        <v>269</v>
      </c>
      <c r="N44" s="41">
        <v>139</v>
      </c>
      <c r="O44" s="41">
        <v>0</v>
      </c>
      <c r="P44" s="53">
        <f t="shared" si="1"/>
        <v>130</v>
      </c>
    </row>
    <row r="45" spans="1:16" x14ac:dyDescent="0.35">
      <c r="A45" s="52"/>
      <c r="B45" s="40">
        <v>40</v>
      </c>
      <c r="C45" s="55">
        <v>1642</v>
      </c>
      <c r="D45" s="55">
        <v>651.39706699999999</v>
      </c>
      <c r="E45" s="40">
        <v>486.39716600000003</v>
      </c>
      <c r="F45" s="40">
        <v>149.999898</v>
      </c>
      <c r="G45" s="40">
        <v>0</v>
      </c>
      <c r="H45" s="56">
        <v>15</v>
      </c>
      <c r="I45" s="40">
        <v>515</v>
      </c>
      <c r="J45" s="40">
        <v>374</v>
      </c>
      <c r="K45" s="41">
        <v>3</v>
      </c>
      <c r="L45" s="53">
        <f t="shared" si="0"/>
        <v>138</v>
      </c>
      <c r="M45" s="57">
        <v>303</v>
      </c>
      <c r="N45" s="41">
        <v>209</v>
      </c>
      <c r="O45" s="41">
        <v>1</v>
      </c>
      <c r="P45" s="53">
        <f t="shared" si="1"/>
        <v>93</v>
      </c>
    </row>
    <row r="46" spans="1:16" x14ac:dyDescent="0.35">
      <c r="A46" s="52"/>
      <c r="B46" s="40">
        <v>41</v>
      </c>
      <c r="C46" s="55">
        <v>1372</v>
      </c>
      <c r="D46" s="55">
        <v>524.63443700000005</v>
      </c>
      <c r="E46" s="40">
        <v>387.10303099999999</v>
      </c>
      <c r="F46" s="40">
        <v>129.34958900000001</v>
      </c>
      <c r="G46" s="40">
        <v>0</v>
      </c>
      <c r="H46" s="56">
        <v>0</v>
      </c>
      <c r="I46" s="40">
        <v>344</v>
      </c>
      <c r="J46" s="40">
        <v>251</v>
      </c>
      <c r="K46" s="41">
        <v>0</v>
      </c>
      <c r="L46" s="53">
        <f t="shared" si="0"/>
        <v>93</v>
      </c>
      <c r="M46" s="57">
        <v>190</v>
      </c>
      <c r="N46" s="41">
        <v>131</v>
      </c>
      <c r="O46" s="41">
        <v>0</v>
      </c>
      <c r="P46" s="53">
        <f t="shared" si="1"/>
        <v>59</v>
      </c>
    </row>
    <row r="47" spans="1:16" x14ac:dyDescent="0.35">
      <c r="A47" s="52"/>
      <c r="B47" s="40">
        <v>42</v>
      </c>
      <c r="C47" s="55">
        <v>741</v>
      </c>
      <c r="D47" s="55">
        <v>314.04200100000003</v>
      </c>
      <c r="E47" s="40">
        <v>183.91854799999999</v>
      </c>
      <c r="F47" s="40">
        <v>108.305269</v>
      </c>
      <c r="G47" s="40">
        <v>0</v>
      </c>
      <c r="H47" s="56">
        <v>10</v>
      </c>
      <c r="I47" s="40">
        <v>212</v>
      </c>
      <c r="J47" s="40">
        <v>126</v>
      </c>
      <c r="K47" s="41">
        <v>0</v>
      </c>
      <c r="L47" s="53">
        <f t="shared" si="0"/>
        <v>86</v>
      </c>
      <c r="M47" s="57">
        <v>126</v>
      </c>
      <c r="N47" s="41">
        <v>74</v>
      </c>
      <c r="O47" s="41">
        <v>0</v>
      </c>
      <c r="P47" s="53">
        <f t="shared" si="1"/>
        <v>52</v>
      </c>
    </row>
    <row r="48" spans="1:16" x14ac:dyDescent="0.35">
      <c r="A48" s="52"/>
      <c r="B48" s="40">
        <v>43</v>
      </c>
      <c r="C48" s="55">
        <v>1534</v>
      </c>
      <c r="D48" s="55">
        <v>546.37015299999996</v>
      </c>
      <c r="E48" s="40">
        <v>343.13129500000002</v>
      </c>
      <c r="F48" s="40">
        <v>155.36750599999999</v>
      </c>
      <c r="G48" s="40">
        <v>45.555556000000003</v>
      </c>
      <c r="H48" s="56">
        <v>2.315795</v>
      </c>
      <c r="I48" s="40">
        <v>362</v>
      </c>
      <c r="J48" s="40">
        <v>248</v>
      </c>
      <c r="K48" s="41">
        <v>2</v>
      </c>
      <c r="L48" s="53">
        <f t="shared" si="0"/>
        <v>112</v>
      </c>
      <c r="M48" s="57">
        <v>183</v>
      </c>
      <c r="N48" s="41">
        <v>116</v>
      </c>
      <c r="O48" s="41">
        <v>1</v>
      </c>
      <c r="P48" s="53">
        <f t="shared" si="1"/>
        <v>66</v>
      </c>
    </row>
    <row r="49" spans="1:16" x14ac:dyDescent="0.35">
      <c r="A49" s="52"/>
      <c r="B49" s="40">
        <v>44</v>
      </c>
      <c r="C49" s="55">
        <v>642</v>
      </c>
      <c r="D49" s="55">
        <v>255.397772</v>
      </c>
      <c r="E49" s="40">
        <v>155.78190599999999</v>
      </c>
      <c r="F49" s="40">
        <v>76.878977000000006</v>
      </c>
      <c r="G49" s="40">
        <v>22.315836999999998</v>
      </c>
      <c r="H49" s="56">
        <v>0.42105399999999998</v>
      </c>
      <c r="I49" s="40">
        <v>154</v>
      </c>
      <c r="J49" s="40">
        <v>87</v>
      </c>
      <c r="K49" s="41">
        <v>7</v>
      </c>
      <c r="L49" s="53">
        <f t="shared" si="0"/>
        <v>60</v>
      </c>
      <c r="M49" s="57">
        <v>78</v>
      </c>
      <c r="N49" s="41">
        <v>44</v>
      </c>
      <c r="O49" s="41">
        <v>5</v>
      </c>
      <c r="P49" s="53">
        <f t="shared" si="1"/>
        <v>29</v>
      </c>
    </row>
    <row r="50" spans="1:16" x14ac:dyDescent="0.35">
      <c r="A50" s="52"/>
      <c r="B50" s="40">
        <v>45</v>
      </c>
      <c r="C50" s="55">
        <v>73</v>
      </c>
      <c r="D50" s="55">
        <v>19.891736999999999</v>
      </c>
      <c r="E50" s="40">
        <v>15.044026000000001</v>
      </c>
      <c r="F50" s="40">
        <v>3.9909729999999999</v>
      </c>
      <c r="G50" s="40">
        <v>0.85673699999999997</v>
      </c>
      <c r="H50" s="56">
        <v>0</v>
      </c>
      <c r="I50" s="40">
        <v>19</v>
      </c>
      <c r="J50" s="40">
        <v>10</v>
      </c>
      <c r="K50" s="41">
        <v>0</v>
      </c>
      <c r="L50" s="53">
        <f t="shared" si="0"/>
        <v>9</v>
      </c>
      <c r="M50" s="57">
        <v>8</v>
      </c>
      <c r="N50" s="41">
        <v>5</v>
      </c>
      <c r="O50" s="41">
        <v>0</v>
      </c>
      <c r="P50" s="53">
        <f t="shared" si="1"/>
        <v>3</v>
      </c>
    </row>
    <row r="51" spans="1:16" x14ac:dyDescent="0.35">
      <c r="A51" s="52"/>
      <c r="B51" s="40">
        <v>46</v>
      </c>
      <c r="C51" s="55">
        <v>1248</v>
      </c>
      <c r="D51" s="55">
        <v>805.79341499999998</v>
      </c>
      <c r="E51" s="40">
        <v>616.66821200000004</v>
      </c>
      <c r="F51" s="40">
        <v>152.408399</v>
      </c>
      <c r="G51" s="40">
        <v>36.716808999999998</v>
      </c>
      <c r="H51" s="56">
        <v>0</v>
      </c>
      <c r="I51" s="40">
        <v>399</v>
      </c>
      <c r="J51" s="40">
        <v>275</v>
      </c>
      <c r="K51" s="41">
        <v>0</v>
      </c>
      <c r="L51" s="53">
        <f t="shared" si="0"/>
        <v>124</v>
      </c>
      <c r="M51" s="57">
        <v>232</v>
      </c>
      <c r="N51" s="41">
        <v>152</v>
      </c>
      <c r="O51" s="41">
        <v>0</v>
      </c>
      <c r="P51" s="53">
        <f t="shared" si="1"/>
        <v>80</v>
      </c>
    </row>
    <row r="52" spans="1:16" x14ac:dyDescent="0.35">
      <c r="A52" s="52"/>
      <c r="B52" s="40">
        <v>47</v>
      </c>
      <c r="C52" s="55">
        <v>2405</v>
      </c>
      <c r="D52" s="55">
        <v>1284.0784920000001</v>
      </c>
      <c r="E52" s="40">
        <v>743.95550000000003</v>
      </c>
      <c r="F52" s="40">
        <v>477.77388400000001</v>
      </c>
      <c r="G52" s="40">
        <v>48.311588</v>
      </c>
      <c r="H52" s="56">
        <v>0</v>
      </c>
      <c r="I52" s="40">
        <v>867</v>
      </c>
      <c r="J52" s="40">
        <v>486</v>
      </c>
      <c r="K52" s="41">
        <v>5</v>
      </c>
      <c r="L52" s="53">
        <f t="shared" si="0"/>
        <v>376</v>
      </c>
      <c r="M52" s="57">
        <v>538</v>
      </c>
      <c r="N52" s="41">
        <v>277</v>
      </c>
      <c r="O52" s="41">
        <v>3</v>
      </c>
      <c r="P52" s="53">
        <f t="shared" si="1"/>
        <v>258</v>
      </c>
    </row>
    <row r="53" spans="1:16" x14ac:dyDescent="0.35">
      <c r="A53" s="52"/>
      <c r="B53" s="40">
        <v>48</v>
      </c>
      <c r="C53" s="55">
        <v>1430</v>
      </c>
      <c r="D53" s="55">
        <v>992.21504500000003</v>
      </c>
      <c r="E53" s="40">
        <v>364.94781699999999</v>
      </c>
      <c r="F53" s="40">
        <v>519.22040100000004</v>
      </c>
      <c r="G53" s="40">
        <v>3.2929300000000001</v>
      </c>
      <c r="H53" s="56">
        <v>0</v>
      </c>
      <c r="I53" s="40">
        <v>858</v>
      </c>
      <c r="J53" s="40">
        <v>339</v>
      </c>
      <c r="K53" s="41">
        <v>8</v>
      </c>
      <c r="L53" s="53">
        <f t="shared" si="0"/>
        <v>511</v>
      </c>
      <c r="M53" s="57">
        <v>682</v>
      </c>
      <c r="N53" s="41">
        <v>238</v>
      </c>
      <c r="O53" s="41">
        <v>6</v>
      </c>
      <c r="P53" s="53">
        <f t="shared" si="1"/>
        <v>438</v>
      </c>
    </row>
    <row r="54" spans="1:16" x14ac:dyDescent="0.35">
      <c r="A54" s="52"/>
      <c r="B54" s="40">
        <v>49</v>
      </c>
      <c r="C54" s="55">
        <v>2832</v>
      </c>
      <c r="D54" s="55">
        <v>894.57540700000004</v>
      </c>
      <c r="E54" s="40">
        <v>451.76160399999998</v>
      </c>
      <c r="F54" s="40">
        <v>384.18653</v>
      </c>
      <c r="G54" s="40">
        <v>9.0347969999999993</v>
      </c>
      <c r="H54" s="56">
        <v>42.006658999999999</v>
      </c>
      <c r="I54" s="40">
        <v>1361</v>
      </c>
      <c r="J54" s="40">
        <v>609</v>
      </c>
      <c r="K54" s="41">
        <v>42</v>
      </c>
      <c r="L54" s="53">
        <f t="shared" si="0"/>
        <v>710</v>
      </c>
      <c r="M54" s="57">
        <v>1093</v>
      </c>
      <c r="N54" s="41">
        <v>458</v>
      </c>
      <c r="O54" s="41">
        <v>38</v>
      </c>
      <c r="P54" s="53">
        <f t="shared" si="1"/>
        <v>597</v>
      </c>
    </row>
    <row r="55" spans="1:16" x14ac:dyDescent="0.35">
      <c r="A55" s="52"/>
      <c r="B55" s="40">
        <v>50</v>
      </c>
      <c r="C55" s="55">
        <v>1170</v>
      </c>
      <c r="D55" s="55">
        <v>649.80038300000001</v>
      </c>
      <c r="E55" s="40">
        <v>588.38857099999996</v>
      </c>
      <c r="F55" s="40">
        <v>10.864317</v>
      </c>
      <c r="G55" s="40">
        <v>50.547491000000001</v>
      </c>
      <c r="H55" s="56">
        <v>0</v>
      </c>
      <c r="I55" s="40">
        <v>485</v>
      </c>
      <c r="J55" s="40">
        <v>376</v>
      </c>
      <c r="K55" s="41">
        <v>0</v>
      </c>
      <c r="L55" s="53">
        <f t="shared" si="0"/>
        <v>109</v>
      </c>
      <c r="M55" s="57">
        <v>322</v>
      </c>
      <c r="N55" s="41">
        <v>247</v>
      </c>
      <c r="O55" s="41">
        <v>0</v>
      </c>
      <c r="P55" s="53">
        <f t="shared" si="1"/>
        <v>75</v>
      </c>
    </row>
    <row r="56" spans="1:16" x14ac:dyDescent="0.35">
      <c r="A56" s="52"/>
      <c r="B56" s="40">
        <v>51</v>
      </c>
      <c r="C56" s="55">
        <v>829</v>
      </c>
      <c r="D56" s="55">
        <v>326.72545500000001</v>
      </c>
      <c r="E56" s="40">
        <v>200.547628</v>
      </c>
      <c r="F56" s="40">
        <v>101.21532500000001</v>
      </c>
      <c r="G56" s="40">
        <v>0</v>
      </c>
      <c r="H56" s="56">
        <v>0</v>
      </c>
      <c r="I56" s="40">
        <v>394</v>
      </c>
      <c r="J56" s="40">
        <v>201</v>
      </c>
      <c r="K56" s="41">
        <v>5</v>
      </c>
      <c r="L56" s="53">
        <f t="shared" si="0"/>
        <v>188</v>
      </c>
      <c r="M56" s="57">
        <v>265</v>
      </c>
      <c r="N56" s="41">
        <v>113</v>
      </c>
      <c r="O56" s="41">
        <v>4</v>
      </c>
      <c r="P56" s="53">
        <f t="shared" si="1"/>
        <v>148</v>
      </c>
    </row>
    <row r="57" spans="1:16" x14ac:dyDescent="0.35">
      <c r="A57" s="52"/>
      <c r="B57" s="40">
        <v>52</v>
      </c>
      <c r="C57" s="55">
        <v>1348</v>
      </c>
      <c r="D57" s="55">
        <v>986.78522099999998</v>
      </c>
      <c r="E57" s="40">
        <v>475.05230899999998</v>
      </c>
      <c r="F57" s="40">
        <v>435.77969000000002</v>
      </c>
      <c r="G57" s="40">
        <v>0.707067</v>
      </c>
      <c r="H57" s="56">
        <v>0</v>
      </c>
      <c r="I57" s="40">
        <v>729</v>
      </c>
      <c r="J57" s="40">
        <v>303</v>
      </c>
      <c r="K57" s="41">
        <v>8</v>
      </c>
      <c r="L57" s="53">
        <f t="shared" si="0"/>
        <v>418</v>
      </c>
      <c r="M57" s="57">
        <v>539</v>
      </c>
      <c r="N57" s="41">
        <v>207</v>
      </c>
      <c r="O57" s="41">
        <v>4</v>
      </c>
      <c r="P57" s="53">
        <f t="shared" si="1"/>
        <v>328</v>
      </c>
    </row>
    <row r="58" spans="1:16" x14ac:dyDescent="0.35">
      <c r="A58" s="52"/>
      <c r="B58" s="40">
        <v>53</v>
      </c>
      <c r="C58" s="55">
        <v>858</v>
      </c>
      <c r="D58" s="55">
        <v>268.946146</v>
      </c>
      <c r="E58" s="40">
        <v>148.51727</v>
      </c>
      <c r="F58" s="40">
        <v>104.644155</v>
      </c>
      <c r="G58" s="40">
        <v>1.8910039999999999</v>
      </c>
      <c r="H58" s="56">
        <v>7.3193419999999998</v>
      </c>
      <c r="I58" s="40">
        <v>433</v>
      </c>
      <c r="J58" s="40">
        <v>208</v>
      </c>
      <c r="K58" s="41">
        <v>14</v>
      </c>
      <c r="L58" s="53">
        <f t="shared" si="0"/>
        <v>211</v>
      </c>
      <c r="M58" s="57">
        <v>343</v>
      </c>
      <c r="N58" s="41">
        <v>151</v>
      </c>
      <c r="O58" s="41">
        <v>13</v>
      </c>
      <c r="P58" s="53">
        <f t="shared" si="1"/>
        <v>179</v>
      </c>
    </row>
    <row r="59" spans="1:16" x14ac:dyDescent="0.35">
      <c r="A59" s="52"/>
      <c r="B59" s="40">
        <v>54</v>
      </c>
      <c r="C59" s="55">
        <v>563</v>
      </c>
      <c r="D59" s="55">
        <v>211.508669</v>
      </c>
      <c r="E59" s="40">
        <v>79.086687999999995</v>
      </c>
      <c r="F59" s="40">
        <v>108.545022</v>
      </c>
      <c r="G59" s="40">
        <v>2.1475409999999999</v>
      </c>
      <c r="H59" s="56">
        <v>15.183909999999999</v>
      </c>
      <c r="I59" s="40">
        <v>270</v>
      </c>
      <c r="J59" s="40">
        <v>117</v>
      </c>
      <c r="K59" s="41">
        <v>20</v>
      </c>
      <c r="L59" s="53">
        <f t="shared" si="0"/>
        <v>133</v>
      </c>
      <c r="M59" s="57">
        <v>235</v>
      </c>
      <c r="N59" s="41">
        <v>93</v>
      </c>
      <c r="O59" s="41">
        <v>16</v>
      </c>
      <c r="P59" s="53">
        <f t="shared" si="1"/>
        <v>126</v>
      </c>
    </row>
    <row r="60" spans="1:16" x14ac:dyDescent="0.35">
      <c r="A60" s="52"/>
      <c r="B60" s="40">
        <v>55</v>
      </c>
      <c r="C60" s="55">
        <v>27</v>
      </c>
      <c r="D60" s="55">
        <v>7.0654279999999998</v>
      </c>
      <c r="E60" s="40">
        <v>6.464162</v>
      </c>
      <c r="F60" s="40">
        <v>0.60126599999999997</v>
      </c>
      <c r="G60" s="40">
        <v>0</v>
      </c>
      <c r="H60" s="56">
        <v>0</v>
      </c>
      <c r="I60" s="40">
        <v>2</v>
      </c>
      <c r="J60" s="40">
        <v>2</v>
      </c>
      <c r="K60" s="41">
        <v>0</v>
      </c>
      <c r="L60" s="53">
        <f t="shared" si="0"/>
        <v>0</v>
      </c>
      <c r="M60" s="57">
        <v>1</v>
      </c>
      <c r="N60" s="41">
        <v>1</v>
      </c>
      <c r="O60" s="41">
        <v>0</v>
      </c>
      <c r="P60" s="53">
        <f t="shared" si="1"/>
        <v>0</v>
      </c>
    </row>
    <row r="61" spans="1:16" x14ac:dyDescent="0.35">
      <c r="A61" s="52"/>
      <c r="B61" s="40">
        <v>56</v>
      </c>
      <c r="C61" s="55">
        <v>1999</v>
      </c>
      <c r="D61" s="55">
        <v>795.9692</v>
      </c>
      <c r="E61" s="40">
        <v>629.37427500000001</v>
      </c>
      <c r="F61" s="40">
        <v>92.594936000000004</v>
      </c>
      <c r="G61" s="40">
        <v>59.999997999999998</v>
      </c>
      <c r="H61" s="56">
        <v>14</v>
      </c>
      <c r="I61" s="40">
        <v>637</v>
      </c>
      <c r="J61" s="40">
        <v>475</v>
      </c>
      <c r="K61" s="41">
        <v>0</v>
      </c>
      <c r="L61" s="53">
        <f t="shared" si="0"/>
        <v>162</v>
      </c>
      <c r="M61" s="57">
        <v>364</v>
      </c>
      <c r="N61" s="41">
        <v>276</v>
      </c>
      <c r="O61" s="41">
        <v>0</v>
      </c>
      <c r="P61" s="53">
        <f t="shared" si="1"/>
        <v>88</v>
      </c>
    </row>
    <row r="62" spans="1:16" x14ac:dyDescent="0.35">
      <c r="A62" s="52"/>
      <c r="B62" s="40">
        <v>57</v>
      </c>
      <c r="C62" s="55">
        <v>220</v>
      </c>
      <c r="D62" s="55">
        <v>101.32262900000001</v>
      </c>
      <c r="E62" s="40">
        <v>87.756820000000005</v>
      </c>
      <c r="F62" s="40">
        <v>8.4253879999999999</v>
      </c>
      <c r="G62" s="40">
        <v>5.1404230000000002</v>
      </c>
      <c r="H62" s="56">
        <v>0</v>
      </c>
      <c r="I62" s="40">
        <v>63</v>
      </c>
      <c r="J62" s="40">
        <v>19</v>
      </c>
      <c r="K62" s="41">
        <v>3</v>
      </c>
      <c r="L62" s="53">
        <f t="shared" si="0"/>
        <v>41</v>
      </c>
      <c r="M62" s="57">
        <v>35</v>
      </c>
      <c r="N62" s="41">
        <v>10</v>
      </c>
      <c r="O62" s="41">
        <v>2</v>
      </c>
      <c r="P62" s="53">
        <f t="shared" si="1"/>
        <v>23</v>
      </c>
    </row>
    <row r="63" spans="1:16" x14ac:dyDescent="0.35">
      <c r="A63" s="52"/>
      <c r="B63" s="40">
        <v>58</v>
      </c>
      <c r="C63" s="55">
        <v>2075</v>
      </c>
      <c r="D63" s="55">
        <v>1244.9999889999999</v>
      </c>
      <c r="E63" s="40">
        <v>650.00012400000003</v>
      </c>
      <c r="F63" s="40">
        <v>519.999863</v>
      </c>
      <c r="G63" s="40">
        <v>0</v>
      </c>
      <c r="H63" s="56">
        <v>20</v>
      </c>
      <c r="I63" s="40">
        <v>898</v>
      </c>
      <c r="J63" s="40">
        <v>479</v>
      </c>
      <c r="K63" s="41">
        <v>14</v>
      </c>
      <c r="L63" s="53">
        <f t="shared" si="0"/>
        <v>405</v>
      </c>
      <c r="M63" s="57">
        <v>587</v>
      </c>
      <c r="N63" s="41">
        <v>294</v>
      </c>
      <c r="O63" s="41">
        <v>8</v>
      </c>
      <c r="P63" s="53">
        <f t="shared" si="1"/>
        <v>285</v>
      </c>
    </row>
    <row r="64" spans="1:16" x14ac:dyDescent="0.35">
      <c r="A64" s="52"/>
      <c r="B64" s="40">
        <v>59</v>
      </c>
      <c r="C64" s="55">
        <v>2370</v>
      </c>
      <c r="D64" s="55">
        <v>1190.7577409999999</v>
      </c>
      <c r="E64" s="40">
        <v>642.36125900000002</v>
      </c>
      <c r="F64" s="40">
        <v>491.86402900000002</v>
      </c>
      <c r="G64" s="40">
        <v>26.883075999999999</v>
      </c>
      <c r="H64" s="56">
        <v>3.7631579999999998</v>
      </c>
      <c r="I64" s="40">
        <v>949</v>
      </c>
      <c r="J64" s="40">
        <v>490</v>
      </c>
      <c r="K64" s="41">
        <v>8</v>
      </c>
      <c r="L64" s="53">
        <f t="shared" si="0"/>
        <v>451</v>
      </c>
      <c r="M64" s="57">
        <v>693</v>
      </c>
      <c r="N64" s="41">
        <v>338</v>
      </c>
      <c r="O64" s="41">
        <v>8</v>
      </c>
      <c r="P64" s="53">
        <f t="shared" si="1"/>
        <v>347</v>
      </c>
    </row>
    <row r="65" spans="1:16" x14ac:dyDescent="0.35">
      <c r="A65" s="52"/>
      <c r="B65" s="40">
        <v>60</v>
      </c>
      <c r="C65" s="55">
        <v>961</v>
      </c>
      <c r="D65" s="55">
        <v>438.242436</v>
      </c>
      <c r="E65" s="40">
        <v>197.63866200000001</v>
      </c>
      <c r="F65" s="40">
        <v>213.136279</v>
      </c>
      <c r="G65" s="40">
        <v>3.1168840000000002</v>
      </c>
      <c r="H65" s="56">
        <v>0.236842</v>
      </c>
      <c r="I65" s="40">
        <v>470</v>
      </c>
      <c r="J65" s="40">
        <v>237</v>
      </c>
      <c r="K65" s="41">
        <v>3</v>
      </c>
      <c r="L65" s="53">
        <f t="shared" si="0"/>
        <v>230</v>
      </c>
      <c r="M65" s="57">
        <v>370</v>
      </c>
      <c r="N65" s="41">
        <v>178</v>
      </c>
      <c r="O65" s="41">
        <v>1</v>
      </c>
      <c r="P65" s="53">
        <f t="shared" si="1"/>
        <v>191</v>
      </c>
    </row>
    <row r="66" spans="1:16" x14ac:dyDescent="0.35">
      <c r="A66" s="52"/>
      <c r="B66" s="40">
        <v>61</v>
      </c>
      <c r="C66" s="55">
        <v>1659</v>
      </c>
      <c r="D66" s="55">
        <v>687.81677000000002</v>
      </c>
      <c r="E66" s="40">
        <v>392.90267599999999</v>
      </c>
      <c r="F66" s="40">
        <v>268.36591299999998</v>
      </c>
      <c r="G66" s="40">
        <v>4.7723129999999996</v>
      </c>
      <c r="H66" s="56">
        <v>9.6918570000000006</v>
      </c>
      <c r="I66" s="40">
        <v>821</v>
      </c>
      <c r="J66" s="40">
        <v>425</v>
      </c>
      <c r="K66" s="41">
        <v>15</v>
      </c>
      <c r="L66" s="53">
        <f t="shared" si="0"/>
        <v>381</v>
      </c>
      <c r="M66" s="57">
        <v>614</v>
      </c>
      <c r="N66" s="41">
        <v>300</v>
      </c>
      <c r="O66" s="41">
        <v>13</v>
      </c>
      <c r="P66" s="53">
        <f t="shared" si="1"/>
        <v>301</v>
      </c>
    </row>
    <row r="67" spans="1:16" x14ac:dyDescent="0.35">
      <c r="A67" s="52"/>
      <c r="B67" s="40">
        <v>62</v>
      </c>
      <c r="C67" s="55">
        <v>884</v>
      </c>
      <c r="D67" s="55">
        <v>314.75887399999999</v>
      </c>
      <c r="E67" s="40">
        <v>143.62142399999999</v>
      </c>
      <c r="F67" s="40">
        <v>147.168398</v>
      </c>
      <c r="G67" s="40">
        <v>7.8743160000000003</v>
      </c>
      <c r="H67" s="56">
        <v>9.0457339999999995</v>
      </c>
      <c r="I67" s="40">
        <v>515</v>
      </c>
      <c r="J67" s="40">
        <v>226</v>
      </c>
      <c r="K67" s="41">
        <v>11</v>
      </c>
      <c r="L67" s="53">
        <f t="shared" si="0"/>
        <v>278</v>
      </c>
      <c r="M67" s="57">
        <v>400</v>
      </c>
      <c r="N67" s="41">
        <v>164</v>
      </c>
      <c r="O67" s="41">
        <v>9</v>
      </c>
      <c r="P67" s="53">
        <f t="shared" si="1"/>
        <v>227</v>
      </c>
    </row>
    <row r="68" spans="1:16" x14ac:dyDescent="0.35">
      <c r="A68" s="52"/>
      <c r="B68" s="40">
        <v>63</v>
      </c>
      <c r="C68" s="55">
        <v>14</v>
      </c>
      <c r="D68" s="55">
        <v>4.4201519999999999</v>
      </c>
      <c r="E68" s="40">
        <v>2.7828729999999999</v>
      </c>
      <c r="F68" s="40">
        <v>1.6372789999999999</v>
      </c>
      <c r="G68" s="40">
        <v>0</v>
      </c>
      <c r="H68" s="56">
        <v>0</v>
      </c>
      <c r="I68" s="40">
        <v>6</v>
      </c>
      <c r="J68" s="40">
        <v>2</v>
      </c>
      <c r="K68" s="41">
        <v>0</v>
      </c>
      <c r="L68" s="53">
        <f t="shared" si="0"/>
        <v>4</v>
      </c>
      <c r="M68" s="57">
        <v>4</v>
      </c>
      <c r="N68" s="41">
        <v>0</v>
      </c>
      <c r="O68" s="41">
        <v>0</v>
      </c>
      <c r="P68" s="53">
        <f t="shared" si="1"/>
        <v>4</v>
      </c>
    </row>
    <row r="69" spans="1:16" x14ac:dyDescent="0.35">
      <c r="A69" s="52"/>
      <c r="B69" s="40">
        <v>64</v>
      </c>
      <c r="C69" s="55">
        <v>74</v>
      </c>
      <c r="D69" s="55">
        <v>27.584717999999999</v>
      </c>
      <c r="E69" s="40">
        <v>16.697237000000001</v>
      </c>
      <c r="F69" s="40">
        <v>5.7304769999999996</v>
      </c>
      <c r="G69" s="40">
        <v>2.2222219999999999</v>
      </c>
      <c r="H69" s="56">
        <v>0.5</v>
      </c>
      <c r="I69" s="40">
        <v>24</v>
      </c>
      <c r="J69" s="40">
        <v>10</v>
      </c>
      <c r="K69" s="41">
        <v>0</v>
      </c>
      <c r="L69" s="53">
        <f t="shared" si="0"/>
        <v>14</v>
      </c>
      <c r="M69" s="57">
        <v>18</v>
      </c>
      <c r="N69" s="41">
        <v>6</v>
      </c>
      <c r="O69" s="41">
        <v>0</v>
      </c>
      <c r="P69" s="53">
        <f t="shared" si="1"/>
        <v>12</v>
      </c>
    </row>
    <row r="70" spans="1:16" x14ac:dyDescent="0.35">
      <c r="A70" s="52"/>
      <c r="B70" s="40">
        <v>65</v>
      </c>
      <c r="C70" s="55">
        <v>726</v>
      </c>
      <c r="D70" s="55">
        <v>285.80385100000001</v>
      </c>
      <c r="E70" s="40">
        <v>132.18646200000001</v>
      </c>
      <c r="F70" s="40">
        <v>131.800971</v>
      </c>
      <c r="G70" s="40">
        <v>15.555555</v>
      </c>
      <c r="H70" s="56">
        <v>2</v>
      </c>
      <c r="I70" s="40">
        <v>184</v>
      </c>
      <c r="J70" s="40">
        <v>93</v>
      </c>
      <c r="K70" s="41">
        <v>0</v>
      </c>
      <c r="L70" s="53">
        <f t="shared" ref="L70" si="2">I70-J70-K70</f>
        <v>91</v>
      </c>
      <c r="M70" s="57">
        <v>107</v>
      </c>
      <c r="N70" s="41">
        <v>43</v>
      </c>
      <c r="O70" s="41">
        <v>0</v>
      </c>
      <c r="P70" s="53">
        <f t="shared" si="1"/>
        <v>64</v>
      </c>
    </row>
    <row r="71" spans="1:16" x14ac:dyDescent="0.35">
      <c r="A71" s="54"/>
      <c r="B71" s="40">
        <v>66</v>
      </c>
      <c r="C71" s="55">
        <v>1626</v>
      </c>
      <c r="D71" s="55">
        <v>631.59385899999995</v>
      </c>
      <c r="E71" s="40">
        <v>414.93147800000003</v>
      </c>
      <c r="F71" s="40">
        <v>204.30944400000001</v>
      </c>
      <c r="G71" s="40">
        <v>0</v>
      </c>
      <c r="H71" s="56">
        <v>12.352942000000001</v>
      </c>
      <c r="I71" s="40">
        <v>749</v>
      </c>
      <c r="J71" s="40">
        <v>352</v>
      </c>
      <c r="K71" s="41">
        <v>13</v>
      </c>
      <c r="L71" s="53">
        <f t="shared" ref="L71" si="3">I71-J71-K71</f>
        <v>384</v>
      </c>
      <c r="M71" s="57">
        <v>548</v>
      </c>
      <c r="N71" s="41">
        <v>243</v>
      </c>
      <c r="O71" s="41">
        <v>5</v>
      </c>
      <c r="P71" s="53">
        <f t="shared" ref="P71" si="4">M71-N71-O71</f>
        <v>300</v>
      </c>
    </row>
    <row r="73" spans="1:16" x14ac:dyDescent="0.35">
      <c r="B73" s="41"/>
      <c r="C73" s="41">
        <f t="shared" ref="C73:P73" si="5">SUM(C6:C72)</f>
        <v>69200</v>
      </c>
      <c r="D73" s="41">
        <f t="shared" si="5"/>
        <v>34354.429741</v>
      </c>
      <c r="E73" s="41">
        <f t="shared" si="5"/>
        <v>17762.101096000006</v>
      </c>
      <c r="F73" s="41">
        <f t="shared" si="5"/>
        <v>13630.719797999998</v>
      </c>
      <c r="G73" s="41">
        <f t="shared" si="5"/>
        <v>1419.7149680000007</v>
      </c>
      <c r="H73" s="41">
        <f t="shared" si="5"/>
        <v>856.15199100000007</v>
      </c>
      <c r="I73" s="41">
        <f t="shared" si="5"/>
        <v>29796</v>
      </c>
      <c r="J73" s="41">
        <f t="shared" si="5"/>
        <v>14930</v>
      </c>
      <c r="K73" s="41">
        <f t="shared" si="5"/>
        <v>479</v>
      </c>
      <c r="L73" s="41">
        <f t="shared" si="5"/>
        <v>14387</v>
      </c>
      <c r="M73" s="41">
        <f t="shared" si="5"/>
        <v>21285</v>
      </c>
      <c r="N73" s="41">
        <f t="shared" si="5"/>
        <v>9549</v>
      </c>
      <c r="O73" s="41">
        <f t="shared" si="5"/>
        <v>374</v>
      </c>
      <c r="P73" s="41">
        <f t="shared" si="5"/>
        <v>11362</v>
      </c>
    </row>
  </sheetData>
  <sheetProtection sheet="1" selectLockedCells="1"/>
  <protectedRanges>
    <protectedRange sqref="A6:A71" name="Range1"/>
  </protectedRanges>
  <mergeCells count="4">
    <mergeCell ref="D4:H4"/>
    <mergeCell ref="M4:P4"/>
    <mergeCell ref="I4:L4"/>
    <mergeCell ref="A1:O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"/>
  <sheetViews>
    <sheetView zoomScaleNormal="100" workbookViewId="0">
      <selection activeCell="A3" sqref="A3:F4"/>
    </sheetView>
  </sheetViews>
  <sheetFormatPr defaultColWidth="9.140625" defaultRowHeight="13.15" x14ac:dyDescent="0.4"/>
  <cols>
    <col min="1" max="1" width="11.5703125" style="46" customWidth="1"/>
    <col min="2" max="2" width="13.640625" style="46" customWidth="1"/>
    <col min="3" max="3" width="7.140625" style="46" customWidth="1"/>
    <col min="4" max="5" width="7.140625" style="46" bestFit="1" customWidth="1"/>
    <col min="6" max="7" width="7.140625" style="46" customWidth="1"/>
    <col min="8" max="8" width="10.140625" style="46" bestFit="1" customWidth="1"/>
    <col min="9" max="9" width="9" style="46" customWidth="1"/>
    <col min="10" max="10" width="8" style="46" customWidth="1"/>
    <col min="11" max="11" width="8" style="46" bestFit="1" customWidth="1"/>
    <col min="12" max="14" width="8" style="46" customWidth="1"/>
    <col min="15" max="15" width="13.140625" style="46" customWidth="1"/>
    <col min="16" max="17" width="8" style="46" bestFit="1" customWidth="1"/>
    <col min="18" max="18" width="8" style="46" customWidth="1"/>
    <col min="19" max="19" width="10.140625" style="46" bestFit="1" customWidth="1"/>
    <col min="20" max="20" width="6.42578125" style="46" bestFit="1" customWidth="1"/>
    <col min="21" max="21" width="9.140625" style="46" bestFit="1" customWidth="1"/>
    <col min="22" max="22" width="7.42578125" style="46" bestFit="1" customWidth="1"/>
    <col min="23" max="23" width="6.85546875" style="46" bestFit="1" customWidth="1"/>
    <col min="24" max="24" width="5.42578125" style="46" bestFit="1" customWidth="1"/>
    <col min="25" max="16384" width="9.140625" style="46"/>
  </cols>
  <sheetData>
    <row r="1" spans="1:18" s="49" customFormat="1" ht="14.25" x14ac:dyDescent="0.45">
      <c r="A1" s="48" t="s">
        <v>0</v>
      </c>
      <c r="B1" s="48"/>
      <c r="G1" s="50" t="s">
        <v>25</v>
      </c>
      <c r="H1" s="68">
        <f>I8/5</f>
        <v>13840</v>
      </c>
    </row>
    <row r="2" spans="1:18" s="49" customFormat="1" ht="14.25" x14ac:dyDescent="0.45">
      <c r="A2" s="48" t="s">
        <v>54</v>
      </c>
      <c r="B2" s="48"/>
    </row>
    <row r="3" spans="1:18" s="49" customFormat="1" ht="14.25" x14ac:dyDescent="0.45">
      <c r="A3" s="76" t="s">
        <v>50</v>
      </c>
      <c r="B3" s="76"/>
      <c r="C3" s="76"/>
      <c r="D3" s="76"/>
      <c r="E3" s="76"/>
      <c r="F3" s="76"/>
    </row>
    <row r="4" spans="1:18" s="49" customFormat="1" ht="14.25" x14ac:dyDescent="0.45">
      <c r="A4" s="76"/>
      <c r="B4" s="76"/>
      <c r="C4" s="76"/>
      <c r="D4" s="76"/>
      <c r="E4" s="76"/>
      <c r="F4" s="76"/>
    </row>
    <row r="5" spans="1:18" ht="13.5" thickBot="1" x14ac:dyDescent="0.45">
      <c r="A5" s="47"/>
      <c r="B5" s="47"/>
      <c r="C5" s="47"/>
      <c r="D5" s="47"/>
      <c r="E5" s="47"/>
      <c r="F5" s="47"/>
      <c r="G5" s="47"/>
    </row>
    <row r="6" spans="1:18" ht="13.5" thickBot="1" x14ac:dyDescent="0.45">
      <c r="C6" s="81" t="s">
        <v>22</v>
      </c>
      <c r="D6" s="82"/>
      <c r="E6" s="82"/>
      <c r="F6" s="82"/>
      <c r="G6" s="82"/>
      <c r="H6" s="82"/>
      <c r="I6" s="83"/>
      <c r="J6" s="81" t="s">
        <v>24</v>
      </c>
      <c r="K6" s="82"/>
      <c r="L6" s="82"/>
      <c r="M6" s="82"/>
      <c r="N6" s="82"/>
      <c r="O6" s="82"/>
      <c r="P6" s="83"/>
    </row>
    <row r="7" spans="1:18" ht="13.5" thickBot="1" x14ac:dyDescent="0.45">
      <c r="A7" s="6" t="s">
        <v>21</v>
      </c>
      <c r="B7" s="6" t="s">
        <v>20</v>
      </c>
      <c r="C7" s="28">
        <v>1</v>
      </c>
      <c r="D7" s="29">
        <v>2</v>
      </c>
      <c r="E7" s="29">
        <v>3</v>
      </c>
      <c r="F7" s="29">
        <v>4</v>
      </c>
      <c r="G7" s="69">
        <v>5</v>
      </c>
      <c r="H7" s="30" t="s">
        <v>1</v>
      </c>
      <c r="I7" s="30" t="s">
        <v>2</v>
      </c>
      <c r="J7" s="28">
        <f>C7</f>
        <v>1</v>
      </c>
      <c r="K7" s="29">
        <f>D7</f>
        <v>2</v>
      </c>
      <c r="L7" s="29">
        <f>E7</f>
        <v>3</v>
      </c>
      <c r="M7" s="29">
        <f>F7</f>
        <v>4</v>
      </c>
      <c r="N7" s="69">
        <v>5</v>
      </c>
      <c r="O7" s="30" t="s">
        <v>1</v>
      </c>
      <c r="P7" s="30" t="s">
        <v>2</v>
      </c>
    </row>
    <row r="8" spans="1:18" ht="12.75" customHeight="1" x14ac:dyDescent="0.4">
      <c r="A8" s="84" t="s">
        <v>51</v>
      </c>
      <c r="B8" s="31" t="s">
        <v>13</v>
      </c>
      <c r="C8" s="8">
        <f>SUMIF(Assignments!$A$6:$A$71,"=1",Assignments!$C$6:$C$71)</f>
        <v>0</v>
      </c>
      <c r="D8" s="9">
        <f>SUMIF(Assignments!$A$6:$A$71,"=2",Assignments!$C$6:$C$71)</f>
        <v>0</v>
      </c>
      <c r="E8" s="9">
        <f>SUMIF(Assignments!$A$6:$A$71,"=3",Assignments!$C$6:$C$71)</f>
        <v>0</v>
      </c>
      <c r="F8" s="9">
        <f>SUMIF(Assignments!$A$6:$A$71,"=4",Assignments!$C$6:$C$71)</f>
        <v>0</v>
      </c>
      <c r="G8" s="9">
        <f>SUMIF(Assignments!$A$6:$A$71,"=5",Assignments!$C$6:$C$71)</f>
        <v>0</v>
      </c>
      <c r="H8" s="10">
        <f>I8-SUM(C8:G8)</f>
        <v>69200</v>
      </c>
      <c r="I8" s="10">
        <f>Assignments!C73</f>
        <v>69200</v>
      </c>
      <c r="J8" s="11"/>
      <c r="K8" s="12"/>
      <c r="L8" s="12"/>
      <c r="M8" s="12"/>
      <c r="N8" s="12"/>
      <c r="O8" s="43"/>
      <c r="P8" s="13"/>
      <c r="R8" s="7"/>
    </row>
    <row r="9" spans="1:18" ht="26.65" thickBot="1" x14ac:dyDescent="0.45">
      <c r="A9" s="85"/>
      <c r="B9" s="32" t="s">
        <v>23</v>
      </c>
      <c r="C9" s="14">
        <f>C8-$H$1</f>
        <v>-13840</v>
      </c>
      <c r="D9" s="15">
        <f>D8-$H$1</f>
        <v>-13840</v>
      </c>
      <c r="E9" s="15">
        <f>E8-$H$1</f>
        <v>-13840</v>
      </c>
      <c r="F9" s="15">
        <f>F8-$H$1</f>
        <v>-13840</v>
      </c>
      <c r="G9" s="15">
        <f>G8-$H$1</f>
        <v>-13840</v>
      </c>
      <c r="H9" s="16"/>
      <c r="I9" s="16">
        <f>MAX(C9:G9)-MIN(C9:G9)</f>
        <v>0</v>
      </c>
      <c r="J9" s="66">
        <f>C9/$H$1</f>
        <v>-1</v>
      </c>
      <c r="K9" s="67">
        <f>D9/$H$1</f>
        <v>-1</v>
      </c>
      <c r="L9" s="67">
        <f>E9/$H$1</f>
        <v>-1</v>
      </c>
      <c r="M9" s="67">
        <f>F9/$H$1</f>
        <v>-1</v>
      </c>
      <c r="N9" s="67">
        <f>G9/$H$1</f>
        <v>-1</v>
      </c>
      <c r="O9" s="44"/>
      <c r="P9" s="27">
        <f>I9/$H$1</f>
        <v>0</v>
      </c>
      <c r="R9" s="7"/>
    </row>
    <row r="10" spans="1:18" x14ac:dyDescent="0.4">
      <c r="A10" s="78" t="s">
        <v>55</v>
      </c>
      <c r="B10" s="31" t="s">
        <v>14</v>
      </c>
      <c r="C10" s="8">
        <f>SUMIF(Assignments!$A$6:$A$71,"=1",Assignments!$D$6:$D$71)</f>
        <v>0</v>
      </c>
      <c r="D10" s="9">
        <f>SUMIF(Assignments!$A$6:$A$71,"=2",Assignments!$D$6:$D$71)</f>
        <v>0</v>
      </c>
      <c r="E10" s="9">
        <f>SUMIF(Assignments!$A$6:$A$71,"=3",Assignments!$D$6:$D$71)</f>
        <v>0</v>
      </c>
      <c r="F10" s="9">
        <f>SUMIF(Assignments!$A$6:$A$71,"=4",Assignments!$D$6:$D$71)</f>
        <v>0</v>
      </c>
      <c r="G10" s="9">
        <f>SUMIF(Assignments!$A$6:$A$71,"=5",Assignments!$D$6:$D$71)</f>
        <v>0</v>
      </c>
      <c r="H10" s="10">
        <f t="shared" ref="H10:H22" si="0">I10-SUM(C10:G10)</f>
        <v>34354.429741</v>
      </c>
      <c r="I10" s="10">
        <v>34354.429741</v>
      </c>
      <c r="J10" s="11"/>
      <c r="K10" s="12"/>
      <c r="L10" s="12"/>
      <c r="M10" s="12"/>
      <c r="N10" s="12"/>
      <c r="O10" s="45"/>
      <c r="P10" s="26"/>
      <c r="R10" s="7"/>
    </row>
    <row r="11" spans="1:18" x14ac:dyDescent="0.4">
      <c r="A11" s="79"/>
      <c r="B11" s="33" t="s">
        <v>17</v>
      </c>
      <c r="C11" s="14">
        <f>SUMIF(Assignments!$A$6:$A$71,"=1",Assignments!$E$6:$E$71)</f>
        <v>0</v>
      </c>
      <c r="D11" s="15">
        <f>SUMIF(Assignments!$A$6:$A$71,"=2",Assignments!$E$6:$E$71)</f>
        <v>0</v>
      </c>
      <c r="E11" s="15">
        <f>SUMIF(Assignments!$A$6:$A$71,"=3",Assignments!$E$6:$E$71)</f>
        <v>0</v>
      </c>
      <c r="F11" s="15">
        <f>SUMIF(Assignments!$A$6:$A$71,"=4",Assignments!$E$6:$E$71)</f>
        <v>0</v>
      </c>
      <c r="G11" s="15">
        <f>SUMIF(Assignments!$A$6:$A$71,"=5",Assignments!$E$6:$E$71)</f>
        <v>0</v>
      </c>
      <c r="H11" s="16">
        <f t="shared" si="0"/>
        <v>17762.101096000006</v>
      </c>
      <c r="I11" s="16">
        <v>17762.101096000006</v>
      </c>
      <c r="J11" s="17" t="e">
        <f t="shared" ref="J11:M14" si="1">C11/C$10</f>
        <v>#DIV/0!</v>
      </c>
      <c r="K11" s="18" t="e">
        <f t="shared" si="1"/>
        <v>#DIV/0!</v>
      </c>
      <c r="L11" s="18" t="e">
        <f t="shared" si="1"/>
        <v>#DIV/0!</v>
      </c>
      <c r="M11" s="18" t="e">
        <f t="shared" si="1"/>
        <v>#DIV/0!</v>
      </c>
      <c r="N11" s="18" t="e">
        <f t="shared" ref="N11:N14" si="2">G11/G$10</f>
        <v>#DIV/0!</v>
      </c>
      <c r="O11" s="44">
        <f>IF(H11&gt;0,H11/H$8,"")</f>
        <v>0.25667776150289023</v>
      </c>
      <c r="P11" s="19">
        <f>I11/I$10</f>
        <v>0.51702505993868897</v>
      </c>
      <c r="R11" s="7"/>
    </row>
    <row r="12" spans="1:18" x14ac:dyDescent="0.4">
      <c r="A12" s="79"/>
      <c r="B12" s="33" t="s">
        <v>18</v>
      </c>
      <c r="C12" s="14">
        <f>SUMIF(Assignments!$A$6:$A$71,"=1",Assignments!$F$6:$F$71)</f>
        <v>0</v>
      </c>
      <c r="D12" s="15">
        <f>SUMIF(Assignments!$A$6:$A$71,"=2",Assignments!$F$6:$F$71)</f>
        <v>0</v>
      </c>
      <c r="E12" s="15">
        <f>SUMIF(Assignments!$A$6:$A$71,"=3",Assignments!$F$6:$F$71)</f>
        <v>0</v>
      </c>
      <c r="F12" s="15">
        <f>SUMIF(Assignments!$A$6:$A$71,"=4",Assignments!$F$6:$F$71)</f>
        <v>0</v>
      </c>
      <c r="G12" s="15">
        <f>SUMIF(Assignments!$A$6:$A$71,"=5",Assignments!$F$6:$F$71)</f>
        <v>0</v>
      </c>
      <c r="H12" s="16">
        <f t="shared" si="0"/>
        <v>13630.719797999998</v>
      </c>
      <c r="I12" s="16">
        <v>13630.719797999998</v>
      </c>
      <c r="J12" s="17" t="e">
        <f t="shared" si="1"/>
        <v>#DIV/0!</v>
      </c>
      <c r="K12" s="18" t="e">
        <f t="shared" si="1"/>
        <v>#DIV/0!</v>
      </c>
      <c r="L12" s="18" t="e">
        <f t="shared" si="1"/>
        <v>#DIV/0!</v>
      </c>
      <c r="M12" s="18" t="e">
        <f t="shared" si="1"/>
        <v>#DIV/0!</v>
      </c>
      <c r="N12" s="18" t="e">
        <f t="shared" si="2"/>
        <v>#DIV/0!</v>
      </c>
      <c r="O12" s="44">
        <f>IF(H12&gt;0,H12/H$8,"")</f>
        <v>0.19697571962427743</v>
      </c>
      <c r="P12" s="19">
        <f>I12/I$10</f>
        <v>0.39676745912427508</v>
      </c>
      <c r="R12" s="7"/>
    </row>
    <row r="13" spans="1:18" x14ac:dyDescent="0.4">
      <c r="A13" s="79"/>
      <c r="B13" s="33" t="s">
        <v>37</v>
      </c>
      <c r="C13" s="14">
        <f>SUMIF(Assignments!$A$6:$A$71,"=1",Assignments!$G$6:$G$71)</f>
        <v>0</v>
      </c>
      <c r="D13" s="15">
        <f>SUMIF(Assignments!$A$6:$A$71,"=2",Assignments!$G$6:$G$71)</f>
        <v>0</v>
      </c>
      <c r="E13" s="15">
        <f>SUMIF(Assignments!$A$6:$A$71,"=3",Assignments!$G$6:$G$71)</f>
        <v>0</v>
      </c>
      <c r="F13" s="15">
        <f>SUMIF(Assignments!$A$6:$A$71,"=4",Assignments!$G$6:$G$71)</f>
        <v>0</v>
      </c>
      <c r="G13" s="15">
        <f>SUMIF(Assignments!$A$6:$A$71,"=5",Assignments!$G$6:$G$71)</f>
        <v>0</v>
      </c>
      <c r="H13" s="16">
        <f t="shared" si="0"/>
        <v>1419.7149680000007</v>
      </c>
      <c r="I13" s="16">
        <v>1419.7149680000007</v>
      </c>
      <c r="J13" s="17" t="e">
        <f t="shared" si="1"/>
        <v>#DIV/0!</v>
      </c>
      <c r="K13" s="18" t="e">
        <f t="shared" si="1"/>
        <v>#DIV/0!</v>
      </c>
      <c r="L13" s="18" t="e">
        <f t="shared" si="1"/>
        <v>#DIV/0!</v>
      </c>
      <c r="M13" s="18" t="e">
        <f t="shared" si="1"/>
        <v>#DIV/0!</v>
      </c>
      <c r="N13" s="18" t="e">
        <f t="shared" si="2"/>
        <v>#DIV/0!</v>
      </c>
      <c r="O13" s="44">
        <f>IF(H13&gt;0,H13/H$8,"")</f>
        <v>2.0516112254335271E-2</v>
      </c>
      <c r="P13" s="19">
        <f>I13/I$10</f>
        <v>4.1325528576760334E-2</v>
      </c>
      <c r="R13" s="7"/>
    </row>
    <row r="14" spans="1:18" ht="13.5" thickBot="1" x14ac:dyDescent="0.45">
      <c r="A14" s="79"/>
      <c r="B14" s="33" t="s">
        <v>19</v>
      </c>
      <c r="C14" s="14">
        <f>SUMIF(Assignments!$A$6:$A$71,"=1",Assignments!$H$6:$H$71)</f>
        <v>0</v>
      </c>
      <c r="D14" s="15">
        <f>SUMIF(Assignments!$A$6:$A$71,"=2",Assignments!$H$6:$H$71)</f>
        <v>0</v>
      </c>
      <c r="E14" s="15">
        <f>SUMIF(Assignments!$A$6:$A$71,"=3",Assignments!$H$6:$H$71)</f>
        <v>0</v>
      </c>
      <c r="F14" s="15">
        <f>SUMIF(Assignments!$A$6:$A$71,"=4",Assignments!$H$6:$H$71)</f>
        <v>0</v>
      </c>
      <c r="G14" s="15">
        <f>SUMIF(Assignments!$A$6:$A$71,"=5",Assignments!$H$6:$H$71)</f>
        <v>0</v>
      </c>
      <c r="H14" s="16">
        <f t="shared" si="0"/>
        <v>856.15199100000007</v>
      </c>
      <c r="I14" s="16">
        <v>856.15199100000007</v>
      </c>
      <c r="J14" s="17" t="e">
        <f t="shared" si="1"/>
        <v>#DIV/0!</v>
      </c>
      <c r="K14" s="18" t="e">
        <f t="shared" si="1"/>
        <v>#DIV/0!</v>
      </c>
      <c r="L14" s="18" t="e">
        <f t="shared" si="1"/>
        <v>#DIV/0!</v>
      </c>
      <c r="M14" s="18" t="e">
        <f t="shared" si="1"/>
        <v>#DIV/0!</v>
      </c>
      <c r="N14" s="18" t="e">
        <f t="shared" si="2"/>
        <v>#DIV/0!</v>
      </c>
      <c r="O14" s="35">
        <f>IF(H14&gt;0,H14/H$8,"")</f>
        <v>1.2372138598265896E-2</v>
      </c>
      <c r="P14" s="19">
        <f>I14/I$10</f>
        <v>2.4921152743753242E-2</v>
      </c>
      <c r="R14" s="7"/>
    </row>
    <row r="15" spans="1:18" x14ac:dyDescent="0.4">
      <c r="A15" s="78" t="s">
        <v>41</v>
      </c>
      <c r="B15" s="31" t="s">
        <v>26</v>
      </c>
      <c r="C15" s="8">
        <f>SUMIF(Assignments!$A$6:$A$71,"=1",Assignments!$I$6:$I$71)</f>
        <v>0</v>
      </c>
      <c r="D15" s="9">
        <f>SUMIF(Assignments!$A$6:$A$71,"=2",Assignments!$I$6:$I$71)</f>
        <v>0</v>
      </c>
      <c r="E15" s="9">
        <f>SUMIF(Assignments!$A$6:$A$71,"=3",Assignments!$I$6:$I$71)</f>
        <v>0</v>
      </c>
      <c r="F15" s="9">
        <f>SUMIF(Assignments!$A$6:$A$71,"=4",Assignments!$I$6:$I$71)</f>
        <v>0</v>
      </c>
      <c r="G15" s="9">
        <f>SUMIF(Assignments!$A$6:$A$71,"=5",Assignments!$I$6:$I$71)</f>
        <v>0</v>
      </c>
      <c r="H15" s="10">
        <f t="shared" si="0"/>
        <v>29796</v>
      </c>
      <c r="I15" s="10">
        <v>29796</v>
      </c>
      <c r="J15" s="11"/>
      <c r="K15" s="12"/>
      <c r="L15" s="12"/>
      <c r="M15" s="12"/>
      <c r="N15" s="12"/>
      <c r="O15" s="44"/>
      <c r="P15" s="26"/>
      <c r="R15" s="7"/>
    </row>
    <row r="16" spans="1:18" x14ac:dyDescent="0.4">
      <c r="A16" s="79"/>
      <c r="B16" s="33" t="s">
        <v>28</v>
      </c>
      <c r="C16" s="14">
        <f>SUMIF(Assignments!$A$6:$A$71,"=1",Assignments!$J$6:$J$71)</f>
        <v>0</v>
      </c>
      <c r="D16" s="15">
        <f>SUMIF(Assignments!$A$6:$A$71,"=2",Assignments!$J$6:$J$71)</f>
        <v>0</v>
      </c>
      <c r="E16" s="15">
        <f>SUMIF(Assignments!$A$6:$A$71,"=3",Assignments!$J$6:$J$71)</f>
        <v>0</v>
      </c>
      <c r="F16" s="15">
        <f>SUMIF(Assignments!$A$6:$A$71,"=4",Assignments!$J$6:$J$71)</f>
        <v>0</v>
      </c>
      <c r="G16" s="15">
        <f>SUMIF(Assignments!$A$6:$A$71,"=5",Assignments!$J$6:$J$71)</f>
        <v>0</v>
      </c>
      <c r="H16" s="16">
        <f t="shared" si="0"/>
        <v>14930</v>
      </c>
      <c r="I16" s="16">
        <v>14930</v>
      </c>
      <c r="J16" s="17" t="e">
        <f t="shared" ref="J16:M18" si="3">C16/C$15</f>
        <v>#DIV/0!</v>
      </c>
      <c r="K16" s="18" t="e">
        <f t="shared" si="3"/>
        <v>#DIV/0!</v>
      </c>
      <c r="L16" s="18" t="e">
        <f t="shared" si="3"/>
        <v>#DIV/0!</v>
      </c>
      <c r="M16" s="18" t="e">
        <f t="shared" si="3"/>
        <v>#DIV/0!</v>
      </c>
      <c r="N16" s="18" t="e">
        <f t="shared" ref="N16:N18" si="4">G16/G$15</f>
        <v>#DIV/0!</v>
      </c>
      <c r="O16" s="44">
        <f>IF(H16&gt;0,H16/H$8,"")</f>
        <v>0.21575144508670521</v>
      </c>
      <c r="P16" s="19">
        <f>I16/I$15</f>
        <v>0.50107396966035711</v>
      </c>
      <c r="R16" s="7"/>
    </row>
    <row r="17" spans="1:20" x14ac:dyDescent="0.4">
      <c r="A17" s="79"/>
      <c r="B17" s="33" t="s">
        <v>15</v>
      </c>
      <c r="C17" s="14">
        <f>SUMIF(Assignments!$A$6:$A$71,"=1",Assignments!$K$6:$K$71)</f>
        <v>0</v>
      </c>
      <c r="D17" s="15">
        <f>SUMIF(Assignments!$A$6:$A$71,"=2",Assignments!$K$6:$K$71)</f>
        <v>0</v>
      </c>
      <c r="E17" s="15">
        <f>SUMIF(Assignments!$A$6:$A$71,"=3",Assignments!$K$6:$K$71)</f>
        <v>0</v>
      </c>
      <c r="F17" s="15">
        <f>SUMIF(Assignments!$A$6:$A$71,"=4",Assignments!$K$6:$K$71)</f>
        <v>0</v>
      </c>
      <c r="G17" s="15">
        <f>SUMIF(Assignments!$A$6:$A$71,"=5",Assignments!$K$6:$K$71)</f>
        <v>0</v>
      </c>
      <c r="H17" s="16">
        <f t="shared" si="0"/>
        <v>479</v>
      </c>
      <c r="I17" s="16">
        <v>479</v>
      </c>
      <c r="J17" s="17" t="e">
        <f t="shared" si="3"/>
        <v>#DIV/0!</v>
      </c>
      <c r="K17" s="18" t="e">
        <f t="shared" si="3"/>
        <v>#DIV/0!</v>
      </c>
      <c r="L17" s="18" t="e">
        <f t="shared" si="3"/>
        <v>#DIV/0!</v>
      </c>
      <c r="M17" s="18" t="e">
        <f t="shared" si="3"/>
        <v>#DIV/0!</v>
      </c>
      <c r="N17" s="18" t="e">
        <f t="shared" si="4"/>
        <v>#DIV/0!</v>
      </c>
      <c r="O17" s="44">
        <f>IF(H17&gt;0,H17/H$8,"")</f>
        <v>6.9219653179190752E-3</v>
      </c>
      <c r="P17" s="19">
        <f>I17/I$15</f>
        <v>1.6075983353470265E-2</v>
      </c>
      <c r="R17" s="7"/>
    </row>
    <row r="18" spans="1:20" ht="13.5" thickBot="1" x14ac:dyDescent="0.45">
      <c r="A18" s="80"/>
      <c r="B18" s="34" t="s">
        <v>38</v>
      </c>
      <c r="C18" s="20">
        <f>SUMIF(Assignments!$A$6:$A$71,"=1",Assignments!$L$6:$L$71)</f>
        <v>0</v>
      </c>
      <c r="D18" s="21">
        <f>SUMIF(Assignments!$A$6:$A$71,"=2",Assignments!$L$6:$L$71)</f>
        <v>0</v>
      </c>
      <c r="E18" s="21">
        <f>SUMIF(Assignments!$A$6:$A$71,"=3",Assignments!$L$6:$L$71)</f>
        <v>0</v>
      </c>
      <c r="F18" s="21">
        <f>SUMIF(Assignments!$A$6:$A$71,"=4",Assignments!$L$6:$L$71)</f>
        <v>0</v>
      </c>
      <c r="G18" s="21">
        <f>SUMIF(Assignments!$A$6:$A$71,"=5",Assignments!$L$6:$L$71)</f>
        <v>0</v>
      </c>
      <c r="H18" s="22">
        <f t="shared" si="0"/>
        <v>14387</v>
      </c>
      <c r="I18" s="22">
        <v>14387</v>
      </c>
      <c r="J18" s="23" t="e">
        <f t="shared" si="3"/>
        <v>#DIV/0!</v>
      </c>
      <c r="K18" s="24" t="e">
        <f t="shared" si="3"/>
        <v>#DIV/0!</v>
      </c>
      <c r="L18" s="24" t="e">
        <f t="shared" si="3"/>
        <v>#DIV/0!</v>
      </c>
      <c r="M18" s="24" t="e">
        <f t="shared" si="3"/>
        <v>#DIV/0!</v>
      </c>
      <c r="N18" s="24" t="e">
        <f t="shared" si="4"/>
        <v>#DIV/0!</v>
      </c>
      <c r="O18" s="44">
        <f>IF(H18&gt;0,H18/H$8,"")</f>
        <v>0.20790462427745665</v>
      </c>
      <c r="P18" s="25">
        <f>I18/I$15</f>
        <v>0.48285004698617262</v>
      </c>
      <c r="R18" s="7"/>
    </row>
    <row r="19" spans="1:20" x14ac:dyDescent="0.4">
      <c r="A19" s="78" t="s">
        <v>42</v>
      </c>
      <c r="B19" s="31" t="s">
        <v>27</v>
      </c>
      <c r="C19" s="8">
        <f>SUMIF(Assignments!$A$6:$A$71,"=1",Assignments!$M$6:$M$71)</f>
        <v>0</v>
      </c>
      <c r="D19" s="9">
        <f>SUMIF(Assignments!$A$6:$A$71,"=2",Assignments!$M$6:$M$71)</f>
        <v>0</v>
      </c>
      <c r="E19" s="9">
        <f>SUMIF(Assignments!$A$6:$A$71,"=3",Assignments!$M$6:$M$71)</f>
        <v>0</v>
      </c>
      <c r="F19" s="9">
        <f>SUMIF(Assignments!$A$6:$A$71,"=4",Assignments!$M$6:$M$71)</f>
        <v>0</v>
      </c>
      <c r="G19" s="9">
        <f>SUMIF(Assignments!$A$6:$A$71,"=5",Assignments!$M$6:$M$71)</f>
        <v>0</v>
      </c>
      <c r="H19" s="10">
        <f t="shared" si="0"/>
        <v>21285</v>
      </c>
      <c r="I19" s="10">
        <v>21285</v>
      </c>
      <c r="J19" s="11"/>
      <c r="K19" s="12"/>
      <c r="L19" s="12"/>
      <c r="M19" s="12"/>
      <c r="N19" s="12"/>
      <c r="O19" s="45"/>
      <c r="P19" s="26"/>
      <c r="R19" s="7"/>
    </row>
    <row r="20" spans="1:20" x14ac:dyDescent="0.4">
      <c r="A20" s="79"/>
      <c r="B20" s="33" t="s">
        <v>28</v>
      </c>
      <c r="C20" s="14">
        <f>SUMIF(Assignments!$A$6:$A$71,"=1",Assignments!$N$6:$N$71)</f>
        <v>0</v>
      </c>
      <c r="D20" s="15">
        <f>SUMIF(Assignments!$A$6:$A$71,"=2",Assignments!$N$6:$N$71)</f>
        <v>0</v>
      </c>
      <c r="E20" s="15">
        <f>SUMIF(Assignments!$A$6:$A$71,"=3",Assignments!$N$6:$N$71)</f>
        <v>0</v>
      </c>
      <c r="F20" s="15">
        <f>SUMIF(Assignments!$A$6:$A$71,"=4",Assignments!$N$6:$N$71)</f>
        <v>0</v>
      </c>
      <c r="G20" s="15">
        <f>SUMIF(Assignments!$A$6:$A$71,"=5",Assignments!$N$6:$N$71)</f>
        <v>0</v>
      </c>
      <c r="H20" s="16">
        <f t="shared" si="0"/>
        <v>9549</v>
      </c>
      <c r="I20" s="16">
        <v>9549</v>
      </c>
      <c r="J20" s="17" t="e">
        <f t="shared" ref="J20:M22" si="5">C20/C$19</f>
        <v>#DIV/0!</v>
      </c>
      <c r="K20" s="18" t="e">
        <f t="shared" si="5"/>
        <v>#DIV/0!</v>
      </c>
      <c r="L20" s="18" t="e">
        <f t="shared" si="5"/>
        <v>#DIV/0!</v>
      </c>
      <c r="M20" s="18" t="e">
        <f t="shared" si="5"/>
        <v>#DIV/0!</v>
      </c>
      <c r="N20" s="18" t="e">
        <f t="shared" ref="N20:N22" si="6">G20/G$19</f>
        <v>#DIV/0!</v>
      </c>
      <c r="O20" s="44">
        <f>IF(H20&gt;0,H20/H$8,"")</f>
        <v>0.13799132947976878</v>
      </c>
      <c r="P20" s="19">
        <f>I20/I$19</f>
        <v>0.44862579281183934</v>
      </c>
      <c r="R20" s="7"/>
    </row>
    <row r="21" spans="1:20" x14ac:dyDescent="0.4">
      <c r="A21" s="79"/>
      <c r="B21" s="33" t="s">
        <v>15</v>
      </c>
      <c r="C21" s="14">
        <f>SUMIF(Assignments!$A$6:$A$71,"=1",Assignments!$O$6:$O$71)</f>
        <v>0</v>
      </c>
      <c r="D21" s="15">
        <f>SUMIF(Assignments!$A$6:$A$71,"=2",Assignments!$O$6:$O$71)</f>
        <v>0</v>
      </c>
      <c r="E21" s="15">
        <f>SUMIF(Assignments!$A$6:$A$71,"=3",Assignments!$O$6:$O$71)</f>
        <v>0</v>
      </c>
      <c r="F21" s="15">
        <f>SUMIF(Assignments!$A$6:$A$71,"=4",Assignments!$O$6:$O$71)</f>
        <v>0</v>
      </c>
      <c r="G21" s="15">
        <f>SUMIF(Assignments!$A$6:$A$71,"=5",Assignments!$O$6:$O$71)</f>
        <v>0</v>
      </c>
      <c r="H21" s="16">
        <f t="shared" si="0"/>
        <v>374</v>
      </c>
      <c r="I21" s="16">
        <v>374</v>
      </c>
      <c r="J21" s="17" t="e">
        <f t="shared" si="5"/>
        <v>#DIV/0!</v>
      </c>
      <c r="K21" s="18" t="e">
        <f t="shared" si="5"/>
        <v>#DIV/0!</v>
      </c>
      <c r="L21" s="18" t="e">
        <f t="shared" si="5"/>
        <v>#DIV/0!</v>
      </c>
      <c r="M21" s="18" t="e">
        <f t="shared" si="5"/>
        <v>#DIV/0!</v>
      </c>
      <c r="N21" s="18" t="e">
        <f t="shared" si="6"/>
        <v>#DIV/0!</v>
      </c>
      <c r="O21" s="44">
        <f>IF(H21&gt;0,H21/H$8,"")</f>
        <v>5.4046242774566473E-3</v>
      </c>
      <c r="P21" s="19">
        <f>I21/I$19</f>
        <v>1.7571059431524549E-2</v>
      </c>
      <c r="R21" s="7"/>
    </row>
    <row r="22" spans="1:20" ht="13.5" thickBot="1" x14ac:dyDescent="0.45">
      <c r="A22" s="80"/>
      <c r="B22" s="34" t="s">
        <v>38</v>
      </c>
      <c r="C22" s="20">
        <f>SUMIF(Assignments!$A$6:$A$71,"=1",Assignments!$P$6:$P$71)</f>
        <v>0</v>
      </c>
      <c r="D22" s="21">
        <f>SUMIF(Assignments!$A$6:$A$71,"=2",Assignments!$P$6:$P$71)</f>
        <v>0</v>
      </c>
      <c r="E22" s="21">
        <f>SUMIF(Assignments!$A$6:$A$71,"=3",Assignments!$P$6:$P$71)</f>
        <v>0</v>
      </c>
      <c r="F22" s="21">
        <f>SUMIF(Assignments!$A$6:$A$71,"=4",Assignments!$P$6:$P$71)</f>
        <v>0</v>
      </c>
      <c r="G22" s="21">
        <f>SUMIF(Assignments!$A$6:$A$71,"=5",Assignments!$P$6:$P$71)</f>
        <v>0</v>
      </c>
      <c r="H22" s="22">
        <f t="shared" si="0"/>
        <v>11362</v>
      </c>
      <c r="I22" s="22">
        <v>11362</v>
      </c>
      <c r="J22" s="23" t="e">
        <f t="shared" si="5"/>
        <v>#DIV/0!</v>
      </c>
      <c r="K22" s="24" t="e">
        <f t="shared" si="5"/>
        <v>#DIV/0!</v>
      </c>
      <c r="L22" s="24" t="e">
        <f t="shared" si="5"/>
        <v>#DIV/0!</v>
      </c>
      <c r="M22" s="24" t="e">
        <f t="shared" si="5"/>
        <v>#DIV/0!</v>
      </c>
      <c r="N22" s="24" t="e">
        <f t="shared" si="6"/>
        <v>#DIV/0!</v>
      </c>
      <c r="O22" s="35">
        <f>IF(H22&gt;0,H22/H$8,"")</f>
        <v>0.16419075144508671</v>
      </c>
      <c r="P22" s="25">
        <f>I22/I$19</f>
        <v>0.53380314775663618</v>
      </c>
      <c r="R22" s="7"/>
    </row>
    <row r="23" spans="1:20" ht="15.4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0" ht="15.4" x14ac:dyDescent="0.45">
      <c r="A24" s="1" t="s">
        <v>33</v>
      </c>
    </row>
    <row r="25" spans="1:20" x14ac:dyDescent="0.4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1:20" x14ac:dyDescent="0.4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1:20" x14ac:dyDescent="0.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1:20" x14ac:dyDescent="0.4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1:20" x14ac:dyDescent="0.4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1:20" x14ac:dyDescent="0.4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</sheetData>
  <sheetProtection sheet="1" selectLockedCells="1"/>
  <protectedRanges>
    <protectedRange sqref="A3:B3 N6 C6:G6 J6:M6" name="Range1"/>
  </protectedRanges>
  <mergeCells count="8">
    <mergeCell ref="A3:F4"/>
    <mergeCell ref="A25:T30"/>
    <mergeCell ref="A15:A18"/>
    <mergeCell ref="A19:A22"/>
    <mergeCell ref="A10:A14"/>
    <mergeCell ref="J6:P6"/>
    <mergeCell ref="A8:A9"/>
    <mergeCell ref="C6:I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Results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Daniel Phillips</cp:lastModifiedBy>
  <cp:lastPrinted>2017-04-20T07:56:20Z</cp:lastPrinted>
  <dcterms:created xsi:type="dcterms:W3CDTF">2009-06-26T00:03:19Z</dcterms:created>
  <dcterms:modified xsi:type="dcterms:W3CDTF">2022-01-12T21:40:59Z</dcterms:modified>
</cp:coreProperties>
</file>