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Pacifica\kit\"/>
    </mc:Choice>
  </mc:AlternateContent>
  <xr:revisionPtr revIDLastSave="0" documentId="13_ncr:1_{229F6B54-554F-47D0-9744-7858854C7229}" xr6:coauthVersionLast="37" xr6:coauthVersionMax="37" xr10:uidLastSave="{00000000-0000-0000-0000-000000000000}"/>
  <bookViews>
    <workbookView xWindow="0" yWindow="0" windowWidth="23040" windowHeight="8778" xr2:uid="{00000000-000D-0000-FFFF-FFFF00000000}"/>
  </bookViews>
  <sheets>
    <sheet name="Instrucciones" sheetId="4" r:id="rId1"/>
    <sheet name="Asignaciones" sheetId="1" r:id="rId2"/>
    <sheet name="Balanza de 5" sheetId="2" r:id="rId3"/>
  </sheets>
  <definedNames>
    <definedName name="Pop_Units">Asignaciones!$B$5:$H$5</definedName>
    <definedName name="_xlnm.Print_Area" localSheetId="1">Asignaciones!$B$4:$T$65</definedName>
    <definedName name="_xlnm.Print_Titles" localSheetId="1">Asignaciones!$5:$5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2" l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L8" i="2" l="1"/>
  <c r="P27" i="2" l="1"/>
  <c r="P26" i="2"/>
  <c r="P25" i="2"/>
  <c r="P23" i="2"/>
  <c r="P22" i="2"/>
  <c r="P21" i="2"/>
  <c r="P19" i="2"/>
  <c r="P18" i="2"/>
  <c r="P17" i="2"/>
  <c r="P16" i="2"/>
  <c r="G27" i="2" l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G9" i="2"/>
  <c r="N2" i="1" s="1"/>
  <c r="F9" i="2"/>
  <c r="K2" i="1" s="1"/>
  <c r="E9" i="2"/>
  <c r="H2" i="1" s="1"/>
  <c r="D9" i="2"/>
  <c r="E2" i="1" s="1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9" i="2"/>
  <c r="H12" i="2" l="1"/>
  <c r="H16" i="2"/>
  <c r="H20" i="2"/>
  <c r="H24" i="2"/>
  <c r="H11" i="2"/>
  <c r="H15" i="2"/>
  <c r="H19" i="2"/>
  <c r="H23" i="2"/>
  <c r="H27" i="2"/>
  <c r="H13" i="2"/>
  <c r="H17" i="2"/>
  <c r="H21" i="2"/>
  <c r="H25" i="2"/>
  <c r="H14" i="2"/>
  <c r="H18" i="2"/>
  <c r="H22" i="2"/>
  <c r="H26" i="2"/>
  <c r="M16" i="2"/>
  <c r="K18" i="2"/>
  <c r="L17" i="2"/>
  <c r="J16" i="2"/>
  <c r="K19" i="2"/>
  <c r="L18" i="2"/>
  <c r="M17" i="2"/>
  <c r="N16" i="2"/>
  <c r="J17" i="2"/>
  <c r="K16" i="2"/>
  <c r="L19" i="2"/>
  <c r="M18" i="2"/>
  <c r="N17" i="2"/>
  <c r="J18" i="2"/>
  <c r="K17" i="2"/>
  <c r="L16" i="2"/>
  <c r="M19" i="2"/>
  <c r="N18" i="2"/>
  <c r="J19" i="2"/>
  <c r="N19" i="2"/>
  <c r="J13" i="2"/>
  <c r="M11" i="2"/>
  <c r="L13" i="2"/>
  <c r="M12" i="2"/>
  <c r="K11" i="2"/>
  <c r="N13" i="2"/>
  <c r="J14" i="2"/>
  <c r="N14" i="2"/>
  <c r="J11" i="2"/>
  <c r="L11" i="2"/>
  <c r="M13" i="2"/>
  <c r="N11" i="2"/>
  <c r="K12" i="2"/>
  <c r="L14" i="2"/>
  <c r="K13" i="2"/>
  <c r="J12" i="2"/>
  <c r="K14" i="2"/>
  <c r="L12" i="2"/>
  <c r="M14" i="2"/>
  <c r="N12" i="2"/>
  <c r="M27" i="2"/>
  <c r="L27" i="2"/>
  <c r="K27" i="2"/>
  <c r="J27" i="2"/>
  <c r="J26" i="2"/>
  <c r="M26" i="2"/>
  <c r="L26" i="2"/>
  <c r="K26" i="2"/>
  <c r="K25" i="2"/>
  <c r="M25" i="2"/>
  <c r="L25" i="2"/>
  <c r="J25" i="2"/>
  <c r="J23" i="2"/>
  <c r="M23" i="2"/>
  <c r="L23" i="2"/>
  <c r="K23" i="2"/>
  <c r="K22" i="2"/>
  <c r="M22" i="2"/>
  <c r="L22" i="2"/>
  <c r="J22" i="2"/>
  <c r="L21" i="2"/>
  <c r="M21" i="2"/>
  <c r="K21" i="2"/>
  <c r="J21" i="2"/>
  <c r="G1" i="2" l="1"/>
  <c r="H9" i="2"/>
  <c r="O11" i="2" s="1"/>
  <c r="P14" i="2"/>
  <c r="P13" i="2"/>
  <c r="P12" i="2"/>
  <c r="P11" i="2"/>
  <c r="O26" i="2"/>
  <c r="N23" i="2"/>
  <c r="O16" i="2"/>
  <c r="O23" i="2"/>
  <c r="N26" i="2"/>
  <c r="N21" i="2"/>
  <c r="N27" i="2"/>
  <c r="N22" i="2"/>
  <c r="N25" i="2"/>
  <c r="O17" i="2"/>
  <c r="O18" i="2"/>
  <c r="O21" i="2"/>
  <c r="O27" i="2"/>
  <c r="O19" i="2"/>
  <c r="O22" i="2"/>
  <c r="O25" i="2"/>
  <c r="N8" i="2"/>
  <c r="M8" i="2"/>
  <c r="K8" i="2"/>
  <c r="J8" i="2"/>
  <c r="O13" i="2" l="1"/>
  <c r="O14" i="2"/>
  <c r="O12" i="2"/>
  <c r="D10" i="2"/>
  <c r="K10" i="2" s="1"/>
  <c r="E10" i="2"/>
  <c r="C10" i="2"/>
  <c r="F10" i="2"/>
  <c r="G10" i="2"/>
  <c r="O2" i="1" s="1"/>
  <c r="B2" i="1"/>
  <c r="M10" i="2" l="1"/>
  <c r="L2" i="1"/>
  <c r="L10" i="2"/>
  <c r="I2" i="1"/>
  <c r="N10" i="2"/>
  <c r="I10" i="2"/>
  <c r="P10" i="2" s="1"/>
  <c r="J10" i="2"/>
  <c r="C2" i="1" l="1"/>
  <c r="F2" i="1"/>
</calcChain>
</file>

<file path=xl/sharedStrings.xml><?xml version="1.0" encoding="utf-8"?>
<sst xmlns="http://schemas.openxmlformats.org/spreadsheetml/2006/main" count="142" uniqueCount="114">
  <si>
    <t>Total</t>
  </si>
  <si>
    <t>Hisp</t>
  </si>
  <si>
    <t>Latino</t>
  </si>
  <si>
    <t>Filipino</t>
  </si>
  <si>
    <t>D2:</t>
  </si>
  <si>
    <t>D1:</t>
  </si>
  <si>
    <t>D3:</t>
  </si>
  <si>
    <t>D4: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</si>
  <si>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</si>
  <si>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</si>
  <si>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</si>
  <si>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</si>
  <si>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</si>
  <si>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</si>
  <si>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</si>
  <si>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</si>
  <si>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</si>
  <si>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</si>
  <si>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Al entregar:</t>
  </si>
  <si>
    <t>amarillas</t>
  </si>
  <si>
    <t>Distrito</t>
  </si>
  <si>
    <t>Unid</t>
  </si>
  <si>
    <t>Población total</t>
  </si>
  <si>
    <t>Población Ciudadana en Edad Electoral (PCEE)</t>
  </si>
  <si>
    <t>Referencia: Población total &amp; deviación de la ideal por distrito</t>
  </si>
  <si>
    <t>Pob</t>
  </si>
  <si>
    <t>Blanco</t>
  </si>
  <si>
    <t>Negro</t>
  </si>
  <si>
    <t>Asiático</t>
  </si>
  <si>
    <t>PCEE</t>
  </si>
  <si>
    <t>Totales por distrito</t>
  </si>
  <si>
    <t>Población ideal:</t>
  </si>
  <si>
    <t>Entre su nombre aquí</t>
  </si>
  <si>
    <t>Grupo</t>
  </si>
  <si>
    <t>Categoria</t>
  </si>
  <si>
    <t>Pob. Tot.</t>
  </si>
  <si>
    <t>Deviación en personas</t>
  </si>
  <si>
    <t>Latinos</t>
  </si>
  <si>
    <t>Blancos</t>
  </si>
  <si>
    <t>Negros</t>
  </si>
  <si>
    <t>PCEE Total</t>
  </si>
  <si>
    <t>Reg. Total</t>
  </si>
  <si>
    <t>Vot. Total</t>
  </si>
  <si>
    <t>Contados</t>
  </si>
  <si>
    <t>Porcentajes</t>
  </si>
  <si>
    <t>Sin designación</t>
  </si>
  <si>
    <t>Comentarios sobre esta opción</t>
  </si>
  <si>
    <t>Este mapa tiene razón porque…</t>
  </si>
  <si>
    <t>D5:</t>
  </si>
  <si>
    <t>PCEVotantes Registrados (Nov. ’16)</t>
  </si>
  <si>
    <t>Votantes Activos (Nov. ’16)</t>
  </si>
  <si>
    <t>Otro</t>
  </si>
  <si>
    <t xml:space="preserve">2) En las hojas de designación, apunta el letra del distrito (1, 2, 3, 4, o 5) en cual quiera poner la Unidad. </t>
  </si>
  <si>
    <t>(1-5)</t>
  </si>
  <si>
    <t>Cuando termine, envíe por e-mail su lista de designaciones a Pacifica@NDCresearch.com</t>
  </si>
  <si>
    <t>Public Participation Kit de la Ciudad de Pacifica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</si>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</sst>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9" fontId="6" fillId="0" borderId="20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21" xfId="0" applyNumberFormat="1" applyFont="1" applyBorder="1" applyAlignment="1">
      <alignment horizontal="center" wrapText="1"/>
    </xf>
    <xf numFmtId="3" fontId="5" fillId="0" borderId="22" xfId="0" applyNumberFormat="1" applyFont="1" applyBorder="1" applyAlignment="1">
      <alignment horizontal="center" wrapText="1"/>
    </xf>
    <xf numFmtId="0" fontId="8" fillId="4" borderId="23" xfId="0" applyFont="1" applyFill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5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6" fillId="0" borderId="27" xfId="0" quotePrefix="1" applyNumberFormat="1" applyFont="1" applyBorder="1" applyAlignment="1">
      <alignment horizontal="center"/>
    </xf>
    <xf numFmtId="3" fontId="6" fillId="0" borderId="28" xfId="0" quotePrefix="1" applyNumberFormat="1" applyFont="1" applyBorder="1" applyAlignment="1">
      <alignment horizontal="center"/>
    </xf>
    <xf numFmtId="3" fontId="6" fillId="0" borderId="27" xfId="0" quotePrefix="1" applyNumberFormat="1" applyFont="1" applyBorder="1" applyAlignment="1">
      <alignment horizontal="center"/>
    </xf>
    <xf numFmtId="3" fontId="6" fillId="0" borderId="29" xfId="0" quotePrefix="1" applyNumberFormat="1" applyFont="1" applyBorder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righ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/>
    </xf>
    <xf numFmtId="3" fontId="6" fillId="0" borderId="27" xfId="0" quotePrefix="1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24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 wrapText="1"/>
    </xf>
    <xf numFmtId="3" fontId="6" fillId="0" borderId="21" xfId="0" applyNumberFormat="1" applyFont="1" applyBorder="1" applyAlignment="1">
      <alignment horizontal="center" wrapText="1"/>
    </xf>
    <xf numFmtId="3" fontId="6" fillId="0" borderId="22" xfId="0" applyNumberFormat="1" applyFont="1" applyBorder="1" applyAlignment="1">
      <alignment horizontal="center" wrapText="1"/>
    </xf>
    <xf numFmtId="0" fontId="8" fillId="4" borderId="28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 applyProtection="1">
      <alignment horizontal="center"/>
      <protection locked="0"/>
    </xf>
    <xf numFmtId="0" fontId="9" fillId="0" borderId="27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3" fontId="5" fillId="2" borderId="36" xfId="0" applyNumberFormat="1" applyFont="1" applyFill="1" applyBorder="1" applyAlignment="1" applyProtection="1">
      <alignment horizontal="center"/>
      <protection locked="0"/>
    </xf>
    <xf numFmtId="3" fontId="5" fillId="0" borderId="37" xfId="1" quotePrefix="1" applyNumberFormat="1" applyFont="1" applyBorder="1" applyAlignment="1">
      <alignment horizontal="center"/>
    </xf>
    <xf numFmtId="3" fontId="5" fillId="0" borderId="38" xfId="1" quotePrefix="1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3" fontId="5" fillId="2" borderId="39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6" sqref="B16"/>
    </sheetView>
  </sheetViews>
  <sheetFormatPr defaultColWidth="9.109375" defaultRowHeight="15.6" x14ac:dyDescent="0.6"/>
  <cols>
    <col min="1" max="5" width="9.109375" style="2"/>
    <col min="6" max="6" width="11.6640625" style="2" customWidth="1"/>
    <col min="7" max="16384" width="9.109375" style="2"/>
  </cols>
  <sheetData>
    <row r="1" spans="1:6" x14ac:dyDescent="0.6">
      <c r="A1" s="1" t="s">
        <v>8</v>
      </c>
    </row>
    <row r="3" spans="1:6" x14ac:dyDescent="0.6">
      <c r="A3" s="1" t="s">
        <v>9</v>
      </c>
    </row>
    <row r="4" spans="1:6" x14ac:dyDescent="0.6">
      <c r="A4" s="2" t="s">
        <v>10</v>
      </c>
    </row>
    <row r="5" spans="1:6" x14ac:dyDescent="0.6">
      <c r="A5" s="2" t="s">
        <v>11</v>
      </c>
    </row>
    <row r="6" spans="1:6" x14ac:dyDescent="0.6">
      <c r="A6" s="2" t="s">
        <v>52</v>
      </c>
    </row>
    <row r="7" spans="1:6" x14ac:dyDescent="0.6">
      <c r="B7" s="2" t="s">
        <v>12</v>
      </c>
    </row>
    <row r="8" spans="1:6" x14ac:dyDescent="0.6">
      <c r="B8" s="2" t="s">
        <v>13</v>
      </c>
    </row>
    <row r="9" spans="1:6" x14ac:dyDescent="0.6">
      <c r="B9" s="2" t="s">
        <v>14</v>
      </c>
    </row>
    <row r="11" spans="1:6" x14ac:dyDescent="0.6">
      <c r="A11" s="1" t="s">
        <v>15</v>
      </c>
      <c r="B11" s="2" t="s">
        <v>16</v>
      </c>
    </row>
    <row r="12" spans="1:6" x14ac:dyDescent="0.6">
      <c r="B12" s="2" t="s">
        <v>17</v>
      </c>
      <c r="F12" s="3" t="s">
        <v>19</v>
      </c>
    </row>
    <row r="14" spans="1:6" x14ac:dyDescent="0.6">
      <c r="A14" s="1" t="s">
        <v>18</v>
      </c>
    </row>
    <row r="15" spans="1:6" x14ac:dyDescent="0.6">
      <c r="B15" s="2" t="s">
        <v>54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5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77734375" defaultRowHeight="11.7" x14ac:dyDescent="0.45"/>
  <cols>
    <col min="1" max="1" width="6.109375" style="36" bestFit="1" customWidth="1"/>
    <col min="2" max="2" width="4.77734375" style="36" bestFit="1" customWidth="1"/>
    <col min="3" max="5" width="6.21875" style="36" customWidth="1"/>
    <col min="6" max="6" width="5.38671875" style="36" bestFit="1" customWidth="1"/>
    <col min="7" max="7" width="6.21875" style="43" customWidth="1"/>
    <col min="8" max="10" width="6.21875" style="36" customWidth="1"/>
    <col min="11" max="11" width="5.109375" style="36" customWidth="1"/>
    <col min="12" max="15" width="6.21875" style="36" customWidth="1"/>
    <col min="16" max="16" width="5.44140625" style="36" customWidth="1"/>
    <col min="17" max="17" width="6.21875" style="43" customWidth="1"/>
    <col min="18" max="25" width="6.21875" style="36" customWidth="1"/>
    <col min="26" max="26" width="6.77734375" style="5"/>
    <col min="27" max="27" width="3.44140625" style="5" bestFit="1" customWidth="1"/>
    <col min="28" max="29" width="6.5546875" style="5" customWidth="1"/>
    <col min="30" max="30" width="3.5546875" style="5" customWidth="1"/>
    <col min="31" max="32" width="6.5546875" style="5" customWidth="1"/>
    <col min="33" max="33" width="3.5546875" style="5" customWidth="1"/>
    <col min="34" max="35" width="6.5546875" style="5" customWidth="1"/>
    <col min="36" max="36" width="3.5546875" style="5" customWidth="1"/>
    <col min="37" max="38" width="6.5546875" style="5" customWidth="1"/>
    <col min="39" max="16384" width="6.77734375" style="5"/>
  </cols>
  <sheetData>
    <row r="1" spans="1:25" ht="12.6" customHeight="1" thickBot="1" x14ac:dyDescent="0.5">
      <c r="A1" s="87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Q1" s="36"/>
      <c r="T1" s="5"/>
      <c r="U1" s="5"/>
      <c r="V1" s="5"/>
      <c r="W1" s="5"/>
      <c r="X1" s="5"/>
      <c r="Y1" s="5"/>
    </row>
    <row r="2" spans="1:25" ht="12" thickBot="1" x14ac:dyDescent="0.5">
      <c r="A2" s="39" t="s">
        <v>5</v>
      </c>
      <c r="B2" s="37">
        <f>'Balanza de 5'!$C$9</f>
        <v>0</v>
      </c>
      <c r="C2" s="37">
        <f>'Balanza de 5'!$C$10</f>
        <v>-5319.1428571428569</v>
      </c>
      <c r="D2" s="39" t="s">
        <v>4</v>
      </c>
      <c r="E2" s="37">
        <f>'Balanza de 5'!$D$9</f>
        <v>0</v>
      </c>
      <c r="F2" s="37">
        <f>'Balanza de 5'!$D$10</f>
        <v>-5319.1428571428569</v>
      </c>
      <c r="G2" s="39" t="s">
        <v>6</v>
      </c>
      <c r="H2" s="37">
        <f>'Balanza de 5'!$E$9</f>
        <v>0</v>
      </c>
      <c r="I2" s="37">
        <f>'Balanza de 5'!$E$10</f>
        <v>-5319.1428571428569</v>
      </c>
      <c r="J2" s="39" t="s">
        <v>7</v>
      </c>
      <c r="K2" s="37">
        <f>'Balanza de 5'!$F$9</f>
        <v>0</v>
      </c>
      <c r="L2" s="38">
        <f>'Balanza de 5'!$F$10</f>
        <v>-5319.1428571428569</v>
      </c>
      <c r="M2" s="39" t="s">
        <v>48</v>
      </c>
      <c r="N2" s="37">
        <f>'Balanza de 5'!$G$9</f>
        <v>0</v>
      </c>
      <c r="O2" s="38">
        <f>'Balanza de 5'!$G$10</f>
        <v>-5319.1428571428569</v>
      </c>
      <c r="Q2" s="36"/>
      <c r="T2" s="5"/>
      <c r="U2" s="5"/>
      <c r="V2" s="5"/>
      <c r="W2" s="5"/>
      <c r="X2" s="5"/>
      <c r="Y2" s="5"/>
    </row>
    <row r="3" spans="1:25" ht="12" thickBot="1" x14ac:dyDescent="0.5">
      <c r="Q3" s="70"/>
      <c r="R3" s="71"/>
    </row>
    <row r="4" spans="1:25" ht="24.9" customHeight="1" thickBot="1" x14ac:dyDescent="0.55000000000000004">
      <c r="A4" s="67" t="s">
        <v>20</v>
      </c>
      <c r="B4" s="68" t="s">
        <v>21</v>
      </c>
      <c r="C4" s="81" t="s">
        <v>22</v>
      </c>
      <c r="D4" s="82"/>
      <c r="E4" s="82"/>
      <c r="F4" s="82"/>
      <c r="G4" s="83"/>
      <c r="H4" s="84" t="s">
        <v>23</v>
      </c>
      <c r="I4" s="85"/>
      <c r="J4" s="85"/>
      <c r="K4" s="85"/>
      <c r="L4" s="86"/>
      <c r="M4" s="85" t="s">
        <v>49</v>
      </c>
      <c r="N4" s="85"/>
      <c r="O4" s="85"/>
      <c r="P4" s="85"/>
      <c r="Q4" s="84" t="s">
        <v>50</v>
      </c>
      <c r="R4" s="85"/>
      <c r="S4" s="85"/>
      <c r="T4" s="86"/>
      <c r="U4" s="5"/>
      <c r="V4" s="5"/>
      <c r="W4" s="5"/>
      <c r="X4" s="5"/>
      <c r="Y4" s="5"/>
    </row>
    <row r="5" spans="1:25" s="4" customFormat="1" ht="13.2" thickBot="1" x14ac:dyDescent="0.55000000000000004">
      <c r="A5" s="69" t="s">
        <v>53</v>
      </c>
      <c r="B5" s="54" t="s">
        <v>25</v>
      </c>
      <c r="C5" s="55" t="s">
        <v>0</v>
      </c>
      <c r="D5" s="56" t="s">
        <v>1</v>
      </c>
      <c r="E5" s="56" t="s">
        <v>26</v>
      </c>
      <c r="F5" s="56" t="s">
        <v>27</v>
      </c>
      <c r="G5" s="57" t="s">
        <v>28</v>
      </c>
      <c r="H5" s="55" t="s">
        <v>29</v>
      </c>
      <c r="I5" s="56" t="s">
        <v>1</v>
      </c>
      <c r="J5" s="56" t="s">
        <v>26</v>
      </c>
      <c r="K5" s="56" t="s">
        <v>27</v>
      </c>
      <c r="L5" s="57" t="s">
        <v>28</v>
      </c>
      <c r="M5" s="56" t="s">
        <v>0</v>
      </c>
      <c r="N5" s="56" t="s">
        <v>2</v>
      </c>
      <c r="O5" s="56" t="s">
        <v>28</v>
      </c>
      <c r="P5" s="56" t="s">
        <v>51</v>
      </c>
      <c r="Q5" s="55" t="s">
        <v>0</v>
      </c>
      <c r="R5" s="56" t="s">
        <v>2</v>
      </c>
      <c r="S5" s="56" t="s">
        <v>28</v>
      </c>
      <c r="T5" s="57" t="s">
        <v>51</v>
      </c>
    </row>
    <row r="6" spans="1:25" x14ac:dyDescent="0.45">
      <c r="A6" s="100"/>
      <c r="B6" s="40" t="s">
        <v>56</v>
      </c>
      <c r="C6" s="101">
        <v>186</v>
      </c>
      <c r="D6" s="40">
        <v>14</v>
      </c>
      <c r="E6" s="40">
        <v>45</v>
      </c>
      <c r="F6" s="40">
        <v>13</v>
      </c>
      <c r="G6" s="102">
        <v>104</v>
      </c>
      <c r="H6" s="101">
        <v>162.08662000000027</v>
      </c>
      <c r="I6" s="40">
        <v>16.451612000000296</v>
      </c>
      <c r="J6" s="40">
        <v>40.5109479999999</v>
      </c>
      <c r="K6" s="40">
        <v>10.067114000000075</v>
      </c>
      <c r="L6" s="102">
        <v>85.029845999999111</v>
      </c>
      <c r="M6" s="40">
        <v>103.99992550000047</v>
      </c>
      <c r="N6" s="40">
        <v>30.97418397247899</v>
      </c>
      <c r="O6" s="41">
        <v>9.3102680000000717</v>
      </c>
      <c r="P6" s="41">
        <v>11.637834999999965</v>
      </c>
      <c r="Q6" s="103">
        <v>76.386516999999415</v>
      </c>
      <c r="R6" s="41">
        <v>21.55237896183894</v>
      </c>
      <c r="S6" s="41">
        <v>7.1942980000000833</v>
      </c>
      <c r="T6" s="104">
        <v>7.8290889999999633</v>
      </c>
      <c r="U6" s="5"/>
      <c r="V6" s="5"/>
      <c r="W6" s="5"/>
      <c r="X6" s="5"/>
      <c r="Y6" s="5"/>
    </row>
    <row r="7" spans="1:25" x14ac:dyDescent="0.45">
      <c r="A7" s="105"/>
      <c r="B7" s="40" t="s">
        <v>57</v>
      </c>
      <c r="C7" s="101">
        <v>577</v>
      </c>
      <c r="D7" s="40">
        <v>122</v>
      </c>
      <c r="E7" s="40">
        <v>143</v>
      </c>
      <c r="F7" s="40">
        <v>30</v>
      </c>
      <c r="G7" s="102">
        <v>259</v>
      </c>
      <c r="H7" s="101">
        <v>354.76253450000002</v>
      </c>
      <c r="I7" s="40">
        <v>34.500000200000002</v>
      </c>
      <c r="J7" s="40">
        <v>104.48979940000001</v>
      </c>
      <c r="K7" s="40">
        <v>12.272727209999999</v>
      </c>
      <c r="L7" s="102">
        <v>203.50000668999999</v>
      </c>
      <c r="M7" s="40">
        <v>360.99990437999998</v>
      </c>
      <c r="N7" s="40">
        <v>79.039974162263391</v>
      </c>
      <c r="O7" s="41">
        <v>40.158999639999998</v>
      </c>
      <c r="P7" s="41">
        <v>14.79430552</v>
      </c>
      <c r="Q7" s="103">
        <v>282.95136584000005</v>
      </c>
      <c r="R7" s="41">
        <v>59.970707487209197</v>
      </c>
      <c r="S7" s="41">
        <v>30.130091159999999</v>
      </c>
      <c r="T7" s="104">
        <v>13.005946099999999</v>
      </c>
      <c r="U7" s="5"/>
      <c r="V7" s="5"/>
      <c r="W7" s="5"/>
      <c r="X7" s="5"/>
      <c r="Y7" s="5"/>
    </row>
    <row r="8" spans="1:25" x14ac:dyDescent="0.45">
      <c r="A8" s="105"/>
      <c r="B8" s="40" t="s">
        <v>58</v>
      </c>
      <c r="C8" s="101">
        <v>504</v>
      </c>
      <c r="D8" s="40">
        <v>81</v>
      </c>
      <c r="E8" s="40">
        <v>97</v>
      </c>
      <c r="F8" s="40">
        <v>20</v>
      </c>
      <c r="G8" s="102">
        <v>286</v>
      </c>
      <c r="H8" s="101">
        <v>448.98031000000003</v>
      </c>
      <c r="I8" s="40">
        <v>97.214076000000006</v>
      </c>
      <c r="J8" s="40">
        <v>84.060220000000001</v>
      </c>
      <c r="K8" s="40">
        <v>15.9395972</v>
      </c>
      <c r="L8" s="102">
        <v>245.64177700000002</v>
      </c>
      <c r="M8" s="40">
        <v>268.99990616999997</v>
      </c>
      <c r="N8" s="40">
        <v>80.115947605069863</v>
      </c>
      <c r="O8" s="41">
        <v>24.081375120000001</v>
      </c>
      <c r="P8" s="41">
        <v>30.101718900000002</v>
      </c>
      <c r="Q8" s="103">
        <v>197.57673678</v>
      </c>
      <c r="R8" s="41">
        <v>55.74607761113225</v>
      </c>
      <c r="S8" s="41">
        <v>18.608335319999998</v>
      </c>
      <c r="T8" s="104">
        <v>20.250247260000002</v>
      </c>
      <c r="U8" s="5"/>
      <c r="V8" s="5"/>
      <c r="W8" s="5"/>
      <c r="X8" s="5"/>
      <c r="Y8" s="5"/>
    </row>
    <row r="9" spans="1:25" x14ac:dyDescent="0.45">
      <c r="A9" s="105"/>
      <c r="B9" s="40" t="s">
        <v>59</v>
      </c>
      <c r="C9" s="101">
        <v>927</v>
      </c>
      <c r="D9" s="40">
        <v>164</v>
      </c>
      <c r="E9" s="40">
        <v>252</v>
      </c>
      <c r="F9" s="40">
        <v>83</v>
      </c>
      <c r="G9" s="102">
        <v>370</v>
      </c>
      <c r="H9" s="101">
        <v>803.71733700000016</v>
      </c>
      <c r="I9" s="40">
        <v>173.48974349999997</v>
      </c>
      <c r="J9" s="40">
        <v>221.79744349999996</v>
      </c>
      <c r="K9" s="40">
        <v>50.335569899999996</v>
      </c>
      <c r="L9" s="102">
        <v>319.12440499999991</v>
      </c>
      <c r="M9" s="40">
        <v>525.99995924000007</v>
      </c>
      <c r="N9" s="40">
        <v>140.17910862167409</v>
      </c>
      <c r="O9" s="41">
        <v>52.397867519999984</v>
      </c>
      <c r="P9" s="41">
        <v>52.452706409999998</v>
      </c>
      <c r="Q9" s="103">
        <v>396.16614072000016</v>
      </c>
      <c r="R9" s="41">
        <v>101.31717437756862</v>
      </c>
      <c r="S9" s="41">
        <v>38.327461580000005</v>
      </c>
      <c r="T9" s="104">
        <v>38.282934550000014</v>
      </c>
      <c r="U9" s="5"/>
      <c r="V9" s="5"/>
      <c r="W9" s="5"/>
      <c r="X9" s="5"/>
      <c r="Y9" s="5"/>
    </row>
    <row r="10" spans="1:25" x14ac:dyDescent="0.45">
      <c r="A10" s="100"/>
      <c r="B10" s="40" t="s">
        <v>60</v>
      </c>
      <c r="C10" s="101">
        <v>820</v>
      </c>
      <c r="D10" s="40">
        <v>176</v>
      </c>
      <c r="E10" s="40">
        <v>156</v>
      </c>
      <c r="F10" s="40">
        <v>59</v>
      </c>
      <c r="G10" s="102">
        <v>410</v>
      </c>
      <c r="H10" s="101">
        <v>663.78813000000002</v>
      </c>
      <c r="I10" s="40">
        <v>170.49852899999999</v>
      </c>
      <c r="J10" s="40">
        <v>131.66058100000001</v>
      </c>
      <c r="K10" s="40">
        <v>39.429530399999997</v>
      </c>
      <c r="L10" s="102">
        <v>321.223884</v>
      </c>
      <c r="M10" s="40">
        <v>380.00000075999998</v>
      </c>
      <c r="N10" s="40">
        <v>113.17498427518007</v>
      </c>
      <c r="O10" s="41">
        <v>34.018311359999998</v>
      </c>
      <c r="P10" s="41">
        <v>42.522889200000002</v>
      </c>
      <c r="Q10" s="103">
        <v>279.10478183999999</v>
      </c>
      <c r="R10" s="41">
        <v>78.749133545087275</v>
      </c>
      <c r="S10" s="41">
        <v>26.286876959999997</v>
      </c>
      <c r="T10" s="104">
        <v>28.606307280000003</v>
      </c>
      <c r="U10" s="5"/>
      <c r="V10" s="5"/>
      <c r="W10" s="5"/>
      <c r="X10" s="5"/>
      <c r="Y10" s="5"/>
    </row>
    <row r="11" spans="1:25" x14ac:dyDescent="0.45">
      <c r="A11" s="105"/>
      <c r="B11" s="40" t="s">
        <v>61</v>
      </c>
      <c r="C11" s="101">
        <v>1284</v>
      </c>
      <c r="D11" s="40">
        <v>224</v>
      </c>
      <c r="E11" s="40">
        <v>289</v>
      </c>
      <c r="F11" s="40">
        <v>101</v>
      </c>
      <c r="G11" s="102">
        <v>636</v>
      </c>
      <c r="H11" s="101">
        <v>854.08962999999983</v>
      </c>
      <c r="I11" s="40">
        <v>101.86440610000001</v>
      </c>
      <c r="J11" s="40">
        <v>221.76375000000004</v>
      </c>
      <c r="K11" s="40">
        <v>74.074074599999989</v>
      </c>
      <c r="L11" s="102">
        <v>429.07970499999999</v>
      </c>
      <c r="M11" s="40">
        <v>609.99989787000004</v>
      </c>
      <c r="N11" s="40">
        <v>165.86247202824683</v>
      </c>
      <c r="O11" s="41">
        <v>61.616151299999984</v>
      </c>
      <c r="P11" s="41">
        <v>62.176298129999999</v>
      </c>
      <c r="Q11" s="103">
        <v>458.20010694000001</v>
      </c>
      <c r="R11" s="41">
        <v>123.46153932929653</v>
      </c>
      <c r="S11" s="41">
        <v>43.691452739999988</v>
      </c>
      <c r="T11" s="104">
        <v>51.533508359999992</v>
      </c>
      <c r="U11" s="5"/>
      <c r="V11" s="5"/>
      <c r="W11" s="5"/>
      <c r="X11" s="5"/>
      <c r="Y11" s="5"/>
    </row>
    <row r="12" spans="1:25" x14ac:dyDescent="0.45">
      <c r="A12" s="105"/>
      <c r="B12" s="40" t="s">
        <v>62</v>
      </c>
      <c r="C12" s="101">
        <v>1375</v>
      </c>
      <c r="D12" s="40">
        <v>293</v>
      </c>
      <c r="E12" s="40">
        <v>344</v>
      </c>
      <c r="F12" s="40">
        <v>92</v>
      </c>
      <c r="G12" s="102">
        <v>615</v>
      </c>
      <c r="H12" s="101">
        <v>1015.9103940000002</v>
      </c>
      <c r="I12" s="40">
        <v>193.13559699999996</v>
      </c>
      <c r="J12" s="40">
        <v>168.23624789999991</v>
      </c>
      <c r="K12" s="40">
        <v>80.92592860000002</v>
      </c>
      <c r="L12" s="102">
        <v>565.92031399999996</v>
      </c>
      <c r="M12" s="40">
        <v>733.9999392000002</v>
      </c>
      <c r="N12" s="40">
        <v>207.06664618379517</v>
      </c>
      <c r="O12" s="41">
        <v>64.447732800000026</v>
      </c>
      <c r="P12" s="41">
        <v>63.54925200000001</v>
      </c>
      <c r="Q12" s="103">
        <v>576.09004319999974</v>
      </c>
      <c r="R12" s="41">
        <v>161.9233866135072</v>
      </c>
      <c r="S12" s="41">
        <v>47.576592000000019</v>
      </c>
      <c r="T12" s="104">
        <v>51.806160000000048</v>
      </c>
      <c r="U12" s="5"/>
      <c r="V12" s="5"/>
      <c r="W12" s="5"/>
      <c r="X12" s="5"/>
      <c r="Y12" s="5"/>
    </row>
    <row r="13" spans="1:25" x14ac:dyDescent="0.45">
      <c r="A13" s="105"/>
      <c r="B13" s="40" t="s">
        <v>63</v>
      </c>
      <c r="C13" s="101">
        <v>575</v>
      </c>
      <c r="D13" s="40">
        <v>126</v>
      </c>
      <c r="E13" s="40">
        <v>81</v>
      </c>
      <c r="F13" s="40">
        <v>13</v>
      </c>
      <c r="G13" s="102">
        <v>337</v>
      </c>
      <c r="H13" s="101">
        <v>394.04985900000008</v>
      </c>
      <c r="I13" s="40">
        <v>89.047620500000022</v>
      </c>
      <c r="J13" s="40">
        <v>78.122977800000001</v>
      </c>
      <c r="K13" s="40">
        <v>0</v>
      </c>
      <c r="L13" s="102">
        <v>165.654764</v>
      </c>
      <c r="M13" s="40">
        <v>279.00000563999998</v>
      </c>
      <c r="N13" s="40">
        <v>77.653876553182158</v>
      </c>
      <c r="O13" s="41">
        <v>24.675487439999998</v>
      </c>
      <c r="P13" s="41">
        <v>21.143927650000002</v>
      </c>
      <c r="Q13" s="103">
        <v>224.24300199999999</v>
      </c>
      <c r="R13" s="41">
        <v>62.376006583546484</v>
      </c>
      <c r="S13" s="41">
        <v>18.90896944</v>
      </c>
      <c r="T13" s="104">
        <v>16.797858160000001</v>
      </c>
      <c r="U13" s="5"/>
      <c r="V13" s="5"/>
      <c r="W13" s="5"/>
      <c r="X13" s="5"/>
      <c r="Y13" s="5"/>
    </row>
    <row r="14" spans="1:25" x14ac:dyDescent="0.45">
      <c r="A14" s="100"/>
      <c r="B14" s="40" t="s">
        <v>64</v>
      </c>
      <c r="C14" s="101">
        <v>778</v>
      </c>
      <c r="D14" s="40">
        <v>182</v>
      </c>
      <c r="E14" s="40">
        <v>147</v>
      </c>
      <c r="F14" s="40">
        <v>30</v>
      </c>
      <c r="G14" s="102">
        <v>389</v>
      </c>
      <c r="H14" s="101">
        <v>578.76885900000002</v>
      </c>
      <c r="I14" s="40">
        <v>154.23928699999999</v>
      </c>
      <c r="J14" s="40">
        <v>126.754631</v>
      </c>
      <c r="K14" s="40">
        <v>16.666668000000001</v>
      </c>
      <c r="L14" s="102">
        <v>209.067452</v>
      </c>
      <c r="M14" s="40">
        <v>343.99987848000001</v>
      </c>
      <c r="N14" s="40">
        <v>79.580746439069046</v>
      </c>
      <c r="O14" s="41">
        <v>45.654304860000003</v>
      </c>
      <c r="P14" s="41">
        <v>28.312747200000004</v>
      </c>
      <c r="Q14" s="103">
        <v>265.07809565999997</v>
      </c>
      <c r="R14" s="41">
        <v>61.064434148790596</v>
      </c>
      <c r="S14" s="41">
        <v>34.683115320000006</v>
      </c>
      <c r="T14" s="104">
        <v>21.942379079999998</v>
      </c>
      <c r="U14" s="5"/>
      <c r="V14" s="5"/>
      <c r="W14" s="5"/>
      <c r="X14" s="5"/>
      <c r="Y14" s="5"/>
    </row>
    <row r="15" spans="1:25" x14ac:dyDescent="0.45">
      <c r="A15" s="105"/>
      <c r="B15" s="40" t="s">
        <v>65</v>
      </c>
      <c r="C15" s="101">
        <v>355</v>
      </c>
      <c r="D15" s="40">
        <v>47</v>
      </c>
      <c r="E15" s="40">
        <v>87</v>
      </c>
      <c r="F15" s="40">
        <v>7</v>
      </c>
      <c r="G15" s="102">
        <v>198</v>
      </c>
      <c r="H15" s="101">
        <v>254.97140000000002</v>
      </c>
      <c r="I15" s="40">
        <v>50.150001000000003</v>
      </c>
      <c r="J15" s="40">
        <v>74.543610499999986</v>
      </c>
      <c r="K15" s="40">
        <v>16.666666899999996</v>
      </c>
      <c r="L15" s="102">
        <v>110.03968449999996</v>
      </c>
      <c r="M15" s="40">
        <v>224.99994024000011</v>
      </c>
      <c r="N15" s="40">
        <v>52.051364878857527</v>
      </c>
      <c r="O15" s="41">
        <v>29.861103179999994</v>
      </c>
      <c r="P15" s="41">
        <v>18.518513600000006</v>
      </c>
      <c r="Q15" s="103">
        <v>173.37958357999997</v>
      </c>
      <c r="R15" s="41">
        <v>39.940403743677805</v>
      </c>
      <c r="S15" s="41">
        <v>22.685179160000001</v>
      </c>
      <c r="T15" s="104">
        <v>14.351848039999998</v>
      </c>
      <c r="U15" s="5"/>
      <c r="V15" s="5"/>
      <c r="W15" s="5"/>
      <c r="X15" s="5"/>
      <c r="Y15" s="5"/>
    </row>
    <row r="16" spans="1:25" x14ac:dyDescent="0.45">
      <c r="A16" s="105"/>
      <c r="B16" s="40" t="s">
        <v>66</v>
      </c>
      <c r="C16" s="101">
        <v>357</v>
      </c>
      <c r="D16" s="40">
        <v>47</v>
      </c>
      <c r="E16" s="40">
        <v>185</v>
      </c>
      <c r="F16" s="40">
        <v>21</v>
      </c>
      <c r="G16" s="102">
        <v>94</v>
      </c>
      <c r="H16" s="101">
        <v>243.094617</v>
      </c>
      <c r="I16" s="40">
        <v>10.500000029999999</v>
      </c>
      <c r="J16" s="40">
        <v>135.51020299999999</v>
      </c>
      <c r="K16" s="40">
        <v>7.7272723999999995</v>
      </c>
      <c r="L16" s="102">
        <v>71.500003500000005</v>
      </c>
      <c r="M16" s="40">
        <v>231.99998109999999</v>
      </c>
      <c r="N16" s="40">
        <v>42.900989867026276</v>
      </c>
      <c r="O16" s="41">
        <v>20.562322439999999</v>
      </c>
      <c r="P16" s="41">
        <v>11.434320679999999</v>
      </c>
      <c r="Q16" s="103">
        <v>198.14619518000001</v>
      </c>
      <c r="R16" s="41">
        <v>33.645177284398677</v>
      </c>
      <c r="S16" s="41">
        <v>16.823718360000001</v>
      </c>
      <c r="T16" s="104">
        <v>11.227971480000001</v>
      </c>
      <c r="U16" s="5"/>
      <c r="V16" s="5"/>
      <c r="W16" s="5"/>
      <c r="X16" s="5"/>
      <c r="Y16" s="5"/>
    </row>
    <row r="17" spans="1:25" x14ac:dyDescent="0.45">
      <c r="A17" s="105"/>
      <c r="B17" s="40" t="s">
        <v>67</v>
      </c>
      <c r="C17" s="101">
        <v>703</v>
      </c>
      <c r="D17" s="40">
        <v>175</v>
      </c>
      <c r="E17" s="40">
        <v>211</v>
      </c>
      <c r="F17" s="40">
        <v>18</v>
      </c>
      <c r="G17" s="102">
        <v>278</v>
      </c>
      <c r="H17" s="101">
        <v>508.05632400000002</v>
      </c>
      <c r="I17" s="40">
        <v>201.32128499999999</v>
      </c>
      <c r="J17" s="40">
        <v>179.11818700000001</v>
      </c>
      <c r="K17" s="40">
        <v>8.3892612</v>
      </c>
      <c r="L17" s="102">
        <v>115.32514900000001</v>
      </c>
      <c r="M17" s="40">
        <v>372.99986834999999</v>
      </c>
      <c r="N17" s="40">
        <v>78.938259971505005</v>
      </c>
      <c r="O17" s="41">
        <v>42.547513500000001</v>
      </c>
      <c r="P17" s="41">
        <v>29.3105093</v>
      </c>
      <c r="Q17" s="103">
        <v>292.63234284999999</v>
      </c>
      <c r="R17" s="41">
        <v>59.466822511867093</v>
      </c>
      <c r="S17" s="41">
        <v>29.783259449999996</v>
      </c>
      <c r="T17" s="104">
        <v>21.27375675</v>
      </c>
      <c r="U17" s="5"/>
      <c r="V17" s="5"/>
      <c r="W17" s="5"/>
      <c r="X17" s="5"/>
      <c r="Y17" s="5"/>
    </row>
    <row r="18" spans="1:25" x14ac:dyDescent="0.45">
      <c r="A18" s="100"/>
      <c r="B18" s="40" t="s">
        <v>68</v>
      </c>
      <c r="C18" s="101">
        <v>530</v>
      </c>
      <c r="D18" s="40">
        <v>53</v>
      </c>
      <c r="E18" s="40">
        <v>264</v>
      </c>
      <c r="F18" s="40">
        <v>11</v>
      </c>
      <c r="G18" s="102">
        <v>196</v>
      </c>
      <c r="H18" s="101">
        <v>332.57449499999973</v>
      </c>
      <c r="I18" s="40">
        <v>49.502925329999975</v>
      </c>
      <c r="J18" s="40">
        <v>213.46046599999997</v>
      </c>
      <c r="K18" s="40">
        <v>3.6363637999999976</v>
      </c>
      <c r="L18" s="102">
        <v>65.974737299999973</v>
      </c>
      <c r="M18" s="40">
        <v>372.99996758000009</v>
      </c>
      <c r="N18" s="40">
        <v>75.2816098896851</v>
      </c>
      <c r="O18" s="41">
        <v>42.483712320000024</v>
      </c>
      <c r="P18" s="41">
        <v>21.917774630000007</v>
      </c>
      <c r="Q18" s="103">
        <v>297.83861821999989</v>
      </c>
      <c r="R18" s="41">
        <v>58.500156925995618</v>
      </c>
      <c r="S18" s="41">
        <v>29.840311880000005</v>
      </c>
      <c r="T18" s="104">
        <v>16.02905179</v>
      </c>
      <c r="U18" s="5"/>
      <c r="V18" s="5"/>
      <c r="W18" s="5"/>
      <c r="X18" s="5"/>
      <c r="Y18" s="5"/>
    </row>
    <row r="19" spans="1:25" x14ac:dyDescent="0.45">
      <c r="A19" s="105"/>
      <c r="B19" s="40" t="s">
        <v>69</v>
      </c>
      <c r="C19" s="101">
        <v>979</v>
      </c>
      <c r="D19" s="40">
        <v>207</v>
      </c>
      <c r="E19" s="40">
        <v>523</v>
      </c>
      <c r="F19" s="40">
        <v>28</v>
      </c>
      <c r="G19" s="102">
        <v>187</v>
      </c>
      <c r="H19" s="101">
        <v>621.79144759999997</v>
      </c>
      <c r="I19" s="40">
        <v>47.697371000000004</v>
      </c>
      <c r="J19" s="40">
        <v>377.69804999999997</v>
      </c>
      <c r="K19" s="40">
        <v>45.454545999999986</v>
      </c>
      <c r="L19" s="102">
        <v>138.08434299999999</v>
      </c>
      <c r="M19" s="40">
        <v>461.99989794999999</v>
      </c>
      <c r="N19" s="40">
        <v>61.836440980561058</v>
      </c>
      <c r="O19" s="41">
        <v>19.051148980000001</v>
      </c>
      <c r="P19" s="41">
        <v>4.6285106599999999</v>
      </c>
      <c r="Q19" s="103">
        <v>360.93136711</v>
      </c>
      <c r="R19" s="41">
        <v>43.066443750654059</v>
      </c>
      <c r="S19" s="41">
        <v>14.95094022</v>
      </c>
      <c r="T19" s="104">
        <v>2.2951778600000003</v>
      </c>
      <c r="U19" s="5"/>
      <c r="V19" s="5"/>
      <c r="W19" s="5"/>
      <c r="X19" s="5"/>
      <c r="Y19" s="5"/>
    </row>
    <row r="20" spans="1:25" x14ac:dyDescent="0.45">
      <c r="A20" s="105"/>
      <c r="B20" s="40" t="s">
        <v>70</v>
      </c>
      <c r="C20" s="101">
        <v>307</v>
      </c>
      <c r="D20" s="40">
        <v>56</v>
      </c>
      <c r="E20" s="40">
        <v>193</v>
      </c>
      <c r="F20" s="40">
        <v>16</v>
      </c>
      <c r="G20" s="102">
        <v>41</v>
      </c>
      <c r="H20" s="101">
        <v>215.75241800000003</v>
      </c>
      <c r="I20" s="40">
        <v>13.157894899999999</v>
      </c>
      <c r="J20" s="40">
        <v>147.413792</v>
      </c>
      <c r="K20" s="40">
        <v>20</v>
      </c>
      <c r="L20" s="102">
        <v>35.180723800000003</v>
      </c>
      <c r="M20" s="40">
        <v>141.00000768000001</v>
      </c>
      <c r="N20" s="40">
        <v>18.666024823994242</v>
      </c>
      <c r="O20" s="41">
        <v>5.6302086400000002</v>
      </c>
      <c r="P20" s="41">
        <v>1.2239583999999999</v>
      </c>
      <c r="Q20" s="103">
        <v>109.78906848</v>
      </c>
      <c r="R20" s="41">
        <v>12.943593856054401</v>
      </c>
      <c r="S20" s="41">
        <v>4.4062502400000003</v>
      </c>
      <c r="T20" s="104">
        <v>0.48958336000000002</v>
      </c>
      <c r="U20" s="5"/>
      <c r="V20" s="5"/>
      <c r="W20" s="5"/>
      <c r="X20" s="5"/>
      <c r="Y20" s="5"/>
    </row>
    <row r="21" spans="1:25" x14ac:dyDescent="0.45">
      <c r="A21" s="105"/>
      <c r="B21" s="40" t="s">
        <v>71</v>
      </c>
      <c r="C21" s="101">
        <v>571</v>
      </c>
      <c r="D21" s="40">
        <v>70</v>
      </c>
      <c r="E21" s="40">
        <v>253</v>
      </c>
      <c r="F21" s="40">
        <v>18</v>
      </c>
      <c r="G21" s="102">
        <v>208</v>
      </c>
      <c r="H21" s="101">
        <v>383.76319260000008</v>
      </c>
      <c r="I21" s="40">
        <v>25.929735309999998</v>
      </c>
      <c r="J21" s="40">
        <v>182.14611219999998</v>
      </c>
      <c r="K21" s="40">
        <v>24.475290399999999</v>
      </c>
      <c r="L21" s="102">
        <v>148.35491159999998</v>
      </c>
      <c r="M21" s="40">
        <v>375.00000867999995</v>
      </c>
      <c r="N21" s="40">
        <v>70.647781769705801</v>
      </c>
      <c r="O21" s="41">
        <v>42.623602560000002</v>
      </c>
      <c r="P21" s="41">
        <v>11.850933060000001</v>
      </c>
      <c r="Q21" s="103">
        <v>306.60778580000004</v>
      </c>
      <c r="R21" s="41">
        <v>57.482120702338193</v>
      </c>
      <c r="S21" s="41">
        <v>30.078902320000001</v>
      </c>
      <c r="T21" s="104">
        <v>8.8897992200000004</v>
      </c>
      <c r="U21" s="5"/>
      <c r="V21" s="5"/>
      <c r="W21" s="5"/>
      <c r="X21" s="5"/>
      <c r="Y21" s="5"/>
    </row>
    <row r="22" spans="1:25" x14ac:dyDescent="0.45">
      <c r="A22" s="100"/>
      <c r="B22" s="40" t="s">
        <v>72</v>
      </c>
      <c r="C22" s="101">
        <v>334</v>
      </c>
      <c r="D22" s="40">
        <v>79</v>
      </c>
      <c r="E22" s="40">
        <v>173</v>
      </c>
      <c r="F22" s="40">
        <v>27</v>
      </c>
      <c r="G22" s="102">
        <v>48</v>
      </c>
      <c r="H22" s="101">
        <v>201.632588</v>
      </c>
      <c r="I22" s="40">
        <v>19.736842599999999</v>
      </c>
      <c r="J22" s="40">
        <v>117.134203</v>
      </c>
      <c r="K22" s="40">
        <v>27.2727276</v>
      </c>
      <c r="L22" s="102">
        <v>36.0602406</v>
      </c>
      <c r="M22" s="40">
        <v>212.00001097999998</v>
      </c>
      <c r="N22" s="40">
        <v>39.367757818934599</v>
      </c>
      <c r="O22" s="41">
        <v>24.086565719999999</v>
      </c>
      <c r="P22" s="41">
        <v>5.5437333800000008</v>
      </c>
      <c r="Q22" s="103">
        <v>174.14969342000001</v>
      </c>
      <c r="R22" s="41">
        <v>32.345401018800324</v>
      </c>
      <c r="S22" s="41">
        <v>17.013526579999997</v>
      </c>
      <c r="T22" s="104">
        <v>4.2055908399999993</v>
      </c>
      <c r="U22" s="5"/>
      <c r="V22" s="5"/>
      <c r="W22" s="5"/>
      <c r="X22" s="5"/>
      <c r="Y22" s="5"/>
    </row>
    <row r="23" spans="1:25" x14ac:dyDescent="0.45">
      <c r="A23" s="105"/>
      <c r="B23" s="40" t="s">
        <v>73</v>
      </c>
      <c r="C23" s="101">
        <v>393</v>
      </c>
      <c r="D23" s="40">
        <v>65</v>
      </c>
      <c r="E23" s="40">
        <v>227</v>
      </c>
      <c r="F23" s="40">
        <v>17</v>
      </c>
      <c r="G23" s="102">
        <v>75</v>
      </c>
      <c r="H23" s="101">
        <v>318.14470200000005</v>
      </c>
      <c r="I23" s="40">
        <v>60.666668000000008</v>
      </c>
      <c r="J23" s="40">
        <v>213.59273899999999</v>
      </c>
      <c r="K23" s="40">
        <v>5.5172415800000003</v>
      </c>
      <c r="L23" s="102">
        <v>32.8125006</v>
      </c>
      <c r="M23" s="40">
        <v>218.0000115</v>
      </c>
      <c r="N23" s="40">
        <v>40.481939682855</v>
      </c>
      <c r="O23" s="41">
        <v>24.768260999999999</v>
      </c>
      <c r="P23" s="41">
        <v>5.7006314999999983</v>
      </c>
      <c r="Q23" s="103">
        <v>179.07845850000004</v>
      </c>
      <c r="R23" s="41">
        <v>33.260836928615994</v>
      </c>
      <c r="S23" s="41">
        <v>17.495041499999999</v>
      </c>
      <c r="T23" s="104">
        <v>4.3246169999999999</v>
      </c>
      <c r="U23" s="5"/>
      <c r="V23" s="5"/>
      <c r="W23" s="5"/>
      <c r="X23" s="5"/>
      <c r="Y23" s="5"/>
    </row>
    <row r="24" spans="1:25" x14ac:dyDescent="0.45">
      <c r="A24" s="105"/>
      <c r="B24" s="40" t="s">
        <v>74</v>
      </c>
      <c r="C24" s="101">
        <v>628</v>
      </c>
      <c r="D24" s="40">
        <v>116</v>
      </c>
      <c r="E24" s="40">
        <v>226</v>
      </c>
      <c r="F24" s="40">
        <v>30</v>
      </c>
      <c r="G24" s="102">
        <v>192</v>
      </c>
      <c r="H24" s="101">
        <v>583.813402</v>
      </c>
      <c r="I24" s="40">
        <v>83.988095999999999</v>
      </c>
      <c r="J24" s="40">
        <v>194.75727900000001</v>
      </c>
      <c r="K24" s="40">
        <v>0</v>
      </c>
      <c r="L24" s="102">
        <v>96.904763000000003</v>
      </c>
      <c r="M24" s="40">
        <v>395.99991736000004</v>
      </c>
      <c r="N24" s="40">
        <v>100.57011848446683</v>
      </c>
      <c r="O24" s="41">
        <v>42.407494060000005</v>
      </c>
      <c r="P24" s="41">
        <v>30.467333350000004</v>
      </c>
      <c r="Q24" s="103">
        <v>313.23250199999995</v>
      </c>
      <c r="R24" s="41">
        <v>79.408652637911516</v>
      </c>
      <c r="S24" s="41">
        <v>32.399420560000003</v>
      </c>
      <c r="T24" s="104">
        <v>23.916837839999999</v>
      </c>
      <c r="U24" s="5"/>
      <c r="V24" s="5"/>
      <c r="W24" s="5"/>
      <c r="X24" s="5"/>
      <c r="Y24" s="5"/>
    </row>
    <row r="25" spans="1:25" x14ac:dyDescent="0.45">
      <c r="A25" s="105"/>
      <c r="B25" s="40" t="s">
        <v>75</v>
      </c>
      <c r="C25" s="101">
        <v>744</v>
      </c>
      <c r="D25" s="40">
        <v>135</v>
      </c>
      <c r="E25" s="40">
        <v>364</v>
      </c>
      <c r="F25" s="40">
        <v>48</v>
      </c>
      <c r="G25" s="102">
        <v>165</v>
      </c>
      <c r="H25" s="101">
        <v>661.01319999999998</v>
      </c>
      <c r="I25" s="40">
        <v>145.00833599999999</v>
      </c>
      <c r="J25" s="40">
        <v>338.90956</v>
      </c>
      <c r="K25" s="40">
        <v>72.183913500000003</v>
      </c>
      <c r="L25" s="102">
        <v>90.562168</v>
      </c>
      <c r="M25" s="40">
        <v>536.99984298000004</v>
      </c>
      <c r="N25" s="40">
        <v>119.72032469924979</v>
      </c>
      <c r="O25" s="41">
        <v>48.59019988</v>
      </c>
      <c r="P25" s="41">
        <v>24.765834670000004</v>
      </c>
      <c r="Q25" s="103">
        <v>442.24751979000007</v>
      </c>
      <c r="R25" s="41">
        <v>97.699593370433348</v>
      </c>
      <c r="S25" s="41">
        <v>36.348968259999999</v>
      </c>
      <c r="T25" s="104">
        <v>19.453337059999999</v>
      </c>
      <c r="U25" s="5"/>
      <c r="V25" s="5"/>
      <c r="W25" s="5"/>
      <c r="X25" s="5"/>
      <c r="Y25" s="5"/>
    </row>
    <row r="26" spans="1:25" x14ac:dyDescent="0.45">
      <c r="A26" s="100"/>
      <c r="B26" s="40" t="s">
        <v>76</v>
      </c>
      <c r="C26" s="101">
        <v>366</v>
      </c>
      <c r="D26" s="40">
        <v>63</v>
      </c>
      <c r="E26" s="40">
        <v>230</v>
      </c>
      <c r="F26" s="40">
        <v>5</v>
      </c>
      <c r="G26" s="102">
        <v>64</v>
      </c>
      <c r="H26" s="101">
        <v>326.71263199999993</v>
      </c>
      <c r="I26" s="40">
        <v>58.333336000000003</v>
      </c>
      <c r="J26" s="40">
        <v>233.32685200000003</v>
      </c>
      <c r="K26" s="40">
        <v>3.44827598</v>
      </c>
      <c r="L26" s="102">
        <v>27.604167199999999</v>
      </c>
      <c r="M26" s="40">
        <v>233.00001209999999</v>
      </c>
      <c r="N26" s="40">
        <v>37.900061290268098</v>
      </c>
      <c r="O26" s="41">
        <v>17.602386599999999</v>
      </c>
      <c r="P26" s="41">
        <v>6.7167001500000012</v>
      </c>
      <c r="Q26" s="103">
        <v>197.56362854999998</v>
      </c>
      <c r="R26" s="41">
        <v>31.196649089268305</v>
      </c>
      <c r="S26" s="41">
        <v>14.359841700000004</v>
      </c>
      <c r="T26" s="104">
        <v>5.0954277000000001</v>
      </c>
      <c r="U26" s="5"/>
      <c r="V26" s="5"/>
      <c r="W26" s="5"/>
      <c r="X26" s="5"/>
      <c r="Y26" s="5"/>
    </row>
    <row r="27" spans="1:25" x14ac:dyDescent="0.45">
      <c r="A27" s="105"/>
      <c r="B27" s="40" t="s">
        <v>77</v>
      </c>
      <c r="C27" s="101">
        <v>536</v>
      </c>
      <c r="D27" s="40">
        <v>100</v>
      </c>
      <c r="E27" s="40">
        <v>326</v>
      </c>
      <c r="F27" s="40">
        <v>10</v>
      </c>
      <c r="G27" s="102">
        <v>85</v>
      </c>
      <c r="H27" s="101">
        <v>462.12552650000003</v>
      </c>
      <c r="I27" s="40">
        <v>88.666669500000012</v>
      </c>
      <c r="J27" s="40">
        <v>309.94163130000004</v>
      </c>
      <c r="K27" s="40">
        <v>5.5172415800000003</v>
      </c>
      <c r="L27" s="102">
        <v>33.333334069999999</v>
      </c>
      <c r="M27" s="40">
        <v>349.99993476000003</v>
      </c>
      <c r="N27" s="40">
        <v>56.931408970488363</v>
      </c>
      <c r="O27" s="41">
        <v>26.441346960000001</v>
      </c>
      <c r="P27" s="41">
        <v>10.08946134</v>
      </c>
      <c r="Q27" s="103">
        <v>296.76932838000005</v>
      </c>
      <c r="R27" s="41">
        <v>46.861908064143478</v>
      </c>
      <c r="S27" s="41">
        <v>21.570572519999999</v>
      </c>
      <c r="T27" s="104">
        <v>7.6540741200000006</v>
      </c>
      <c r="U27" s="5"/>
      <c r="V27" s="5"/>
      <c r="W27" s="5"/>
      <c r="X27" s="5"/>
      <c r="Y27" s="5"/>
    </row>
    <row r="28" spans="1:25" x14ac:dyDescent="0.45">
      <c r="A28" s="105"/>
      <c r="B28" s="40" t="s">
        <v>78</v>
      </c>
      <c r="C28" s="101">
        <v>508</v>
      </c>
      <c r="D28" s="40">
        <v>108</v>
      </c>
      <c r="E28" s="40">
        <v>315</v>
      </c>
      <c r="F28" s="40">
        <v>25</v>
      </c>
      <c r="G28" s="102">
        <v>35</v>
      </c>
      <c r="H28" s="101">
        <v>434.26468199999999</v>
      </c>
      <c r="I28" s="40">
        <v>56.815477819999998</v>
      </c>
      <c r="J28" s="40">
        <v>331.16714860000002</v>
      </c>
      <c r="K28" s="40">
        <v>23.333334100000002</v>
      </c>
      <c r="L28" s="102">
        <v>17.94871886</v>
      </c>
      <c r="M28" s="40">
        <v>311.99999615999997</v>
      </c>
      <c r="N28" s="40">
        <v>41.303541533315382</v>
      </c>
      <c r="O28" s="41">
        <v>12.45833318</v>
      </c>
      <c r="P28" s="41">
        <v>2.7083333000000001</v>
      </c>
      <c r="Q28" s="103">
        <v>242.93749701000002</v>
      </c>
      <c r="R28" s="41">
        <v>28.641141939160303</v>
      </c>
      <c r="S28" s="41">
        <v>9.749999879999999</v>
      </c>
      <c r="T28" s="104">
        <v>1.0833333199999999</v>
      </c>
      <c r="U28" s="5"/>
      <c r="V28" s="5"/>
      <c r="W28" s="5"/>
      <c r="X28" s="5"/>
      <c r="Y28" s="5"/>
    </row>
    <row r="29" spans="1:25" x14ac:dyDescent="0.45">
      <c r="A29" s="105"/>
      <c r="B29" s="40" t="s">
        <v>79</v>
      </c>
      <c r="C29" s="101">
        <v>87</v>
      </c>
      <c r="D29" s="40">
        <v>9</v>
      </c>
      <c r="E29" s="40">
        <v>75</v>
      </c>
      <c r="F29" s="40">
        <v>0</v>
      </c>
      <c r="G29" s="102">
        <v>2</v>
      </c>
      <c r="H29" s="101">
        <v>77.903865999999994</v>
      </c>
      <c r="I29" s="40">
        <v>6.1607146000000004</v>
      </c>
      <c r="J29" s="40">
        <v>70.461098000000007</v>
      </c>
      <c r="K29" s="40">
        <v>0</v>
      </c>
      <c r="L29" s="102">
        <v>1.2820513</v>
      </c>
      <c r="M29" s="40">
        <v>59.000002559999999</v>
      </c>
      <c r="N29" s="40">
        <v>7.8106060454980799</v>
      </c>
      <c r="O29" s="41">
        <v>2.3559028800000004</v>
      </c>
      <c r="P29" s="41">
        <v>0.51215279999999996</v>
      </c>
      <c r="Q29" s="103">
        <v>45.940106159999999</v>
      </c>
      <c r="R29" s="41">
        <v>5.4161136811848003</v>
      </c>
      <c r="S29" s="41">
        <v>1.84375008</v>
      </c>
      <c r="T29" s="104">
        <v>0.20486112000000001</v>
      </c>
      <c r="U29" s="5"/>
      <c r="V29" s="5"/>
      <c r="W29" s="5"/>
      <c r="X29" s="5"/>
      <c r="Y29" s="5"/>
    </row>
    <row r="30" spans="1:25" x14ac:dyDescent="0.45">
      <c r="A30" s="100"/>
      <c r="B30" s="40" t="s">
        <v>80</v>
      </c>
      <c r="C30" s="101">
        <v>607</v>
      </c>
      <c r="D30" s="40">
        <v>101</v>
      </c>
      <c r="E30" s="40">
        <v>404</v>
      </c>
      <c r="F30" s="40">
        <v>23</v>
      </c>
      <c r="G30" s="102">
        <v>64</v>
      </c>
      <c r="H30" s="101">
        <v>531.83147199999871</v>
      </c>
      <c r="I30" s="40">
        <v>52.023811140000205</v>
      </c>
      <c r="J30" s="40">
        <v>413.37176099999976</v>
      </c>
      <c r="K30" s="40">
        <v>16.666667600000096</v>
      </c>
      <c r="L30" s="102">
        <v>30.769232260000024</v>
      </c>
      <c r="M30" s="40">
        <v>426.00001824000128</v>
      </c>
      <c r="N30" s="40">
        <v>55.930724920967805</v>
      </c>
      <c r="O30" s="41">
        <v>14.922481219999934</v>
      </c>
      <c r="P30" s="41">
        <v>5.0930234999998962</v>
      </c>
      <c r="Q30" s="103">
        <v>342.18218539000043</v>
      </c>
      <c r="R30" s="41">
        <v>40.734550216473259</v>
      </c>
      <c r="S30" s="41">
        <v>11.643411320000025</v>
      </c>
      <c r="T30" s="104">
        <v>3.0852714800000167</v>
      </c>
      <c r="U30" s="5"/>
      <c r="V30" s="5"/>
      <c r="W30" s="5"/>
      <c r="X30" s="5"/>
      <c r="Y30" s="5"/>
    </row>
    <row r="31" spans="1:25" x14ac:dyDescent="0.45">
      <c r="A31" s="100"/>
      <c r="B31" s="40" t="s">
        <v>81</v>
      </c>
      <c r="C31" s="101">
        <v>562</v>
      </c>
      <c r="D31" s="40">
        <v>99</v>
      </c>
      <c r="E31" s="40">
        <v>383</v>
      </c>
      <c r="F31" s="40">
        <v>8</v>
      </c>
      <c r="G31" s="102">
        <v>51</v>
      </c>
      <c r="H31" s="101">
        <v>332.31513679999995</v>
      </c>
      <c r="I31" s="40">
        <v>41.954023299999996</v>
      </c>
      <c r="J31" s="40">
        <v>251.25</v>
      </c>
      <c r="K31" s="40">
        <v>4.4408920985006262E-16</v>
      </c>
      <c r="L31" s="102">
        <v>21.111111579999999</v>
      </c>
      <c r="M31" s="40">
        <v>328.00000788</v>
      </c>
      <c r="N31" s="40">
        <v>42.770581754496646</v>
      </c>
      <c r="O31" s="41">
        <v>10.170542879999999</v>
      </c>
      <c r="P31" s="41">
        <v>4.8027563599999992</v>
      </c>
      <c r="Q31" s="103">
        <v>270.08441648000007</v>
      </c>
      <c r="R31" s="41">
        <v>32.392425887596723</v>
      </c>
      <c r="S31" s="41">
        <v>7.9104222400000008</v>
      </c>
      <c r="T31" s="104">
        <v>3.3901809600000004</v>
      </c>
      <c r="U31" s="5"/>
      <c r="V31" s="5"/>
      <c r="W31" s="5"/>
      <c r="X31" s="5"/>
      <c r="Y31" s="5"/>
    </row>
    <row r="32" spans="1:25" x14ac:dyDescent="0.45">
      <c r="A32" s="100"/>
      <c r="B32" s="40" t="s">
        <v>82</v>
      </c>
      <c r="C32" s="101">
        <v>609</v>
      </c>
      <c r="D32" s="40">
        <v>101</v>
      </c>
      <c r="E32" s="40">
        <v>410</v>
      </c>
      <c r="F32" s="40">
        <v>10</v>
      </c>
      <c r="G32" s="102">
        <v>74</v>
      </c>
      <c r="H32" s="101">
        <v>464.25236699999999</v>
      </c>
      <c r="I32" s="40">
        <v>66.045977600000001</v>
      </c>
      <c r="J32" s="40">
        <v>333.050746</v>
      </c>
      <c r="K32" s="40">
        <v>16.875</v>
      </c>
      <c r="L32" s="102">
        <v>40.280641000000003</v>
      </c>
      <c r="M32" s="40">
        <v>414.00001476</v>
      </c>
      <c r="N32" s="40">
        <v>53.984820281265279</v>
      </c>
      <c r="O32" s="41">
        <v>12.837209760000002</v>
      </c>
      <c r="P32" s="41">
        <v>6.0620157200000007</v>
      </c>
      <c r="Q32" s="103">
        <v>340.89923696000005</v>
      </c>
      <c r="R32" s="41">
        <v>40.885562418899447</v>
      </c>
      <c r="S32" s="41">
        <v>9.9844964799999989</v>
      </c>
      <c r="T32" s="104">
        <v>4.2790699200000004</v>
      </c>
      <c r="U32" s="5"/>
      <c r="V32" s="5"/>
      <c r="W32" s="5"/>
      <c r="X32" s="5"/>
      <c r="Y32" s="5"/>
    </row>
    <row r="33" spans="1:25" x14ac:dyDescent="0.45">
      <c r="A33" s="100"/>
      <c r="B33" s="40" t="s">
        <v>83</v>
      </c>
      <c r="C33" s="101">
        <v>0</v>
      </c>
      <c r="D33" s="40">
        <v>0</v>
      </c>
      <c r="E33" s="40">
        <v>0</v>
      </c>
      <c r="F33" s="40">
        <v>0</v>
      </c>
      <c r="G33" s="102">
        <v>0</v>
      </c>
      <c r="H33" s="101">
        <v>0</v>
      </c>
      <c r="I33" s="40">
        <v>0</v>
      </c>
      <c r="J33" s="40">
        <v>0</v>
      </c>
      <c r="K33" s="40">
        <v>0</v>
      </c>
      <c r="L33" s="102">
        <v>0</v>
      </c>
      <c r="M33" s="40">
        <v>0</v>
      </c>
      <c r="N33" s="40">
        <v>0</v>
      </c>
      <c r="O33" s="41">
        <v>0</v>
      </c>
      <c r="P33" s="41">
        <v>0</v>
      </c>
      <c r="Q33" s="103">
        <v>0</v>
      </c>
      <c r="R33" s="41">
        <v>0</v>
      </c>
      <c r="S33" s="41">
        <v>0</v>
      </c>
      <c r="T33" s="104">
        <v>0</v>
      </c>
      <c r="U33" s="5"/>
      <c r="V33" s="5"/>
      <c r="W33" s="5"/>
      <c r="X33" s="5"/>
      <c r="Y33" s="5"/>
    </row>
    <row r="34" spans="1:25" x14ac:dyDescent="0.45">
      <c r="A34" s="100"/>
      <c r="B34" s="40" t="s">
        <v>84</v>
      </c>
      <c r="C34" s="101">
        <v>34</v>
      </c>
      <c r="D34" s="40">
        <v>11</v>
      </c>
      <c r="E34" s="40">
        <v>13</v>
      </c>
      <c r="F34" s="40">
        <v>3</v>
      </c>
      <c r="G34" s="102">
        <v>5</v>
      </c>
      <c r="H34" s="101">
        <v>15.690886599999999</v>
      </c>
      <c r="I34" s="40">
        <v>3.0769230999999984</v>
      </c>
      <c r="J34" s="40">
        <v>8.5559923999999796</v>
      </c>
      <c r="K34" s="40">
        <v>0</v>
      </c>
      <c r="L34" s="102">
        <v>4.057971000000002</v>
      </c>
      <c r="M34" s="40">
        <v>22.000004639999986</v>
      </c>
      <c r="N34" s="40">
        <v>2.5307549693712019</v>
      </c>
      <c r="O34" s="41">
        <v>1.5389510400000006</v>
      </c>
      <c r="P34" s="41">
        <v>0.34976159999999989</v>
      </c>
      <c r="Q34" s="103">
        <v>18.817174079999972</v>
      </c>
      <c r="R34" s="41">
        <v>2.1803427428428819</v>
      </c>
      <c r="S34" s="41">
        <v>1.3990463999999996</v>
      </c>
      <c r="T34" s="104">
        <v>0.27980928000000027</v>
      </c>
      <c r="U34" s="5"/>
      <c r="V34" s="5"/>
      <c r="W34" s="5"/>
      <c r="X34" s="5"/>
      <c r="Y34" s="5"/>
    </row>
    <row r="35" spans="1:25" x14ac:dyDescent="0.45">
      <c r="A35" s="100"/>
      <c r="B35" s="40" t="s">
        <v>85</v>
      </c>
      <c r="C35" s="101">
        <v>639</v>
      </c>
      <c r="D35" s="40">
        <v>53</v>
      </c>
      <c r="E35" s="40">
        <v>501</v>
      </c>
      <c r="F35" s="40">
        <v>3</v>
      </c>
      <c r="G35" s="102">
        <v>64</v>
      </c>
      <c r="H35" s="101">
        <v>367.46358489999994</v>
      </c>
      <c r="I35" s="40">
        <v>17.307692550000002</v>
      </c>
      <c r="J35" s="40">
        <v>280.37328140000005</v>
      </c>
      <c r="K35" s="40">
        <v>0</v>
      </c>
      <c r="L35" s="102">
        <v>54.782608599999989</v>
      </c>
      <c r="M35" s="40">
        <v>443.00000210999997</v>
      </c>
      <c r="N35" s="40">
        <v>49.366302978474678</v>
      </c>
      <c r="O35" s="41">
        <v>16.984025639999999</v>
      </c>
      <c r="P35" s="41">
        <v>6.1331203699999994</v>
      </c>
      <c r="Q35" s="103">
        <v>373.17678559000001</v>
      </c>
      <c r="R35" s="41">
        <v>42.539048311238815</v>
      </c>
      <c r="S35" s="41">
        <v>14.153354700000001</v>
      </c>
      <c r="T35" s="104">
        <v>5.18956339</v>
      </c>
      <c r="U35" s="5"/>
      <c r="V35" s="5"/>
      <c r="W35" s="5"/>
      <c r="X35" s="5"/>
      <c r="Y35" s="5"/>
    </row>
    <row r="36" spans="1:25" x14ac:dyDescent="0.45">
      <c r="A36" s="100"/>
      <c r="B36" s="40" t="s">
        <v>86</v>
      </c>
      <c r="C36" s="101">
        <v>396</v>
      </c>
      <c r="D36" s="40">
        <v>71</v>
      </c>
      <c r="E36" s="40">
        <v>204</v>
      </c>
      <c r="F36" s="40">
        <v>11</v>
      </c>
      <c r="G36" s="102">
        <v>92</v>
      </c>
      <c r="H36" s="101">
        <v>330.57064500000001</v>
      </c>
      <c r="I36" s="40">
        <v>66.92453789999999</v>
      </c>
      <c r="J36" s="40">
        <v>186.46889400000001</v>
      </c>
      <c r="K36" s="40">
        <v>25.588235319999999</v>
      </c>
      <c r="L36" s="102">
        <v>50.160406299999998</v>
      </c>
      <c r="M36" s="40">
        <v>220.99994187999999</v>
      </c>
      <c r="N36" s="40">
        <v>41.030307061836844</v>
      </c>
      <c r="O36" s="41">
        <v>20.92635121</v>
      </c>
      <c r="P36" s="41">
        <v>10.328108</v>
      </c>
      <c r="Q36" s="103">
        <v>181.66572540999999</v>
      </c>
      <c r="R36" s="41">
        <v>32.817955888758704</v>
      </c>
      <c r="S36" s="41">
        <v>16.520544020000003</v>
      </c>
      <c r="T36" s="104">
        <v>7.9348751800000006</v>
      </c>
      <c r="U36" s="5"/>
      <c r="V36" s="5"/>
      <c r="W36" s="5"/>
      <c r="X36" s="5"/>
      <c r="Y36" s="5"/>
    </row>
    <row r="37" spans="1:25" x14ac:dyDescent="0.45">
      <c r="A37" s="100"/>
      <c r="B37" s="40" t="s">
        <v>87</v>
      </c>
      <c r="C37" s="101">
        <v>978</v>
      </c>
      <c r="D37" s="40">
        <v>166</v>
      </c>
      <c r="E37" s="40">
        <v>636</v>
      </c>
      <c r="F37" s="40">
        <v>15</v>
      </c>
      <c r="G37" s="102">
        <v>139</v>
      </c>
      <c r="H37" s="101">
        <v>772.35193000000004</v>
      </c>
      <c r="I37" s="40">
        <v>121.47239999999999</v>
      </c>
      <c r="J37" s="40">
        <v>524.29088999999999</v>
      </c>
      <c r="K37" s="40">
        <v>7.0588236000000002</v>
      </c>
      <c r="L37" s="102">
        <v>73.101264999999998</v>
      </c>
      <c r="M37" s="40">
        <v>768.6083708000001</v>
      </c>
      <c r="N37" s="40">
        <v>101.8891752156608</v>
      </c>
      <c r="O37" s="41">
        <v>45.755839100000003</v>
      </c>
      <c r="P37" s="41">
        <v>19.4675555</v>
      </c>
      <c r="Q37" s="103">
        <v>652.71343109999998</v>
      </c>
      <c r="R37" s="41">
        <v>83.956887176788996</v>
      </c>
      <c r="S37" s="41">
        <v>36.4381074</v>
      </c>
      <c r="T37" s="104">
        <v>15.0672125</v>
      </c>
      <c r="U37" s="5"/>
      <c r="V37" s="5"/>
      <c r="W37" s="5"/>
      <c r="X37" s="5"/>
      <c r="Y37" s="5"/>
    </row>
    <row r="38" spans="1:25" x14ac:dyDescent="0.45">
      <c r="A38" s="100"/>
      <c r="B38" s="40" t="s">
        <v>88</v>
      </c>
      <c r="C38" s="101">
        <v>774</v>
      </c>
      <c r="D38" s="40">
        <v>129</v>
      </c>
      <c r="E38" s="40">
        <v>502</v>
      </c>
      <c r="F38" s="40">
        <v>11</v>
      </c>
      <c r="G38" s="102">
        <v>95</v>
      </c>
      <c r="H38" s="101">
        <v>618.6342689999999</v>
      </c>
      <c r="I38" s="40">
        <v>60.853068300000004</v>
      </c>
      <c r="J38" s="40">
        <v>441.95260199999996</v>
      </c>
      <c r="K38" s="40">
        <v>7.3529410699999991</v>
      </c>
      <c r="L38" s="102">
        <v>89.904230799999993</v>
      </c>
      <c r="M38" s="40">
        <v>540.92188355999997</v>
      </c>
      <c r="N38" s="40">
        <v>70.658822992675496</v>
      </c>
      <c r="O38" s="41">
        <v>20.588174370000001</v>
      </c>
      <c r="P38" s="41">
        <v>9.3028409399999994</v>
      </c>
      <c r="Q38" s="103">
        <v>451.74270869999998</v>
      </c>
      <c r="R38" s="41">
        <v>57.159676271571705</v>
      </c>
      <c r="S38" s="41">
        <v>16.857462720000001</v>
      </c>
      <c r="T38" s="104">
        <v>6.3530403899999994</v>
      </c>
      <c r="U38" s="5"/>
      <c r="V38" s="5"/>
      <c r="W38" s="5"/>
      <c r="X38" s="5"/>
      <c r="Y38" s="5"/>
    </row>
    <row r="39" spans="1:25" x14ac:dyDescent="0.45">
      <c r="A39" s="100"/>
      <c r="B39" s="40" t="s">
        <v>89</v>
      </c>
      <c r="C39" s="101">
        <v>440</v>
      </c>
      <c r="D39" s="40">
        <v>83</v>
      </c>
      <c r="E39" s="40">
        <v>279</v>
      </c>
      <c r="F39" s="40">
        <v>9</v>
      </c>
      <c r="G39" s="102">
        <v>50</v>
      </c>
      <c r="H39" s="101">
        <v>363.84356360000004</v>
      </c>
      <c r="I39" s="40">
        <v>25.65000023</v>
      </c>
      <c r="J39" s="40">
        <v>272.33830669999998</v>
      </c>
      <c r="K39" s="40">
        <v>4.9999999299999995</v>
      </c>
      <c r="L39" s="102">
        <v>60.855263699999995</v>
      </c>
      <c r="M39" s="40">
        <v>296.67778812</v>
      </c>
      <c r="N39" s="40">
        <v>35.858326473815993</v>
      </c>
      <c r="O39" s="41">
        <v>21.582423240000001</v>
      </c>
      <c r="P39" s="41">
        <v>9.3416458799999997</v>
      </c>
      <c r="Q39" s="103">
        <v>256.08994740000003</v>
      </c>
      <c r="R39" s="41">
        <v>30.120994238005444</v>
      </c>
      <c r="S39" s="41">
        <v>16.750537440000002</v>
      </c>
      <c r="T39" s="104">
        <v>7.7310172799999997</v>
      </c>
      <c r="U39" s="5"/>
      <c r="V39" s="5"/>
      <c r="W39" s="5"/>
      <c r="X39" s="5"/>
      <c r="Y39" s="5"/>
    </row>
    <row r="40" spans="1:25" x14ac:dyDescent="0.45">
      <c r="A40" s="100"/>
      <c r="B40" s="40" t="s">
        <v>90</v>
      </c>
      <c r="C40" s="101">
        <v>312</v>
      </c>
      <c r="D40" s="40">
        <v>27</v>
      </c>
      <c r="E40" s="40">
        <v>114</v>
      </c>
      <c r="F40" s="40">
        <v>3</v>
      </c>
      <c r="G40" s="102">
        <v>155</v>
      </c>
      <c r="H40" s="101">
        <v>227.24993699999999</v>
      </c>
      <c r="I40" s="40">
        <v>19</v>
      </c>
      <c r="J40" s="40">
        <v>101.6842139</v>
      </c>
      <c r="K40" s="40">
        <v>16.875</v>
      </c>
      <c r="L40" s="102">
        <v>89.690720200000001</v>
      </c>
      <c r="M40" s="40">
        <v>201.79172418000002</v>
      </c>
      <c r="N40" s="40">
        <v>24.485124169454078</v>
      </c>
      <c r="O40" s="41">
        <v>14.262352999999999</v>
      </c>
      <c r="P40" s="41">
        <v>6.1854700999999999</v>
      </c>
      <c r="Q40" s="103">
        <v>173.78739796000002</v>
      </c>
      <c r="R40" s="41">
        <v>20.459734153428681</v>
      </c>
      <c r="S40" s="41">
        <v>11.06980312</v>
      </c>
      <c r="T40" s="104">
        <v>5.1011892000000003</v>
      </c>
      <c r="U40" s="5"/>
      <c r="V40" s="5"/>
      <c r="W40" s="5"/>
      <c r="X40" s="5"/>
      <c r="Y40" s="5"/>
    </row>
    <row r="41" spans="1:25" x14ac:dyDescent="0.45">
      <c r="A41" s="100"/>
      <c r="B41" s="40" t="s">
        <v>91</v>
      </c>
      <c r="C41" s="101">
        <v>540</v>
      </c>
      <c r="D41" s="40">
        <v>73</v>
      </c>
      <c r="E41" s="40">
        <v>403</v>
      </c>
      <c r="F41" s="40">
        <v>2</v>
      </c>
      <c r="G41" s="102">
        <v>48</v>
      </c>
      <c r="H41" s="101">
        <v>449.39527029999999</v>
      </c>
      <c r="I41" s="40">
        <v>53.225806599999999</v>
      </c>
      <c r="J41" s="40">
        <v>337.02520030000005</v>
      </c>
      <c r="K41" s="40">
        <v>11.25</v>
      </c>
      <c r="L41" s="102">
        <v>30.894269320000003</v>
      </c>
      <c r="M41" s="40">
        <v>398.00000888999995</v>
      </c>
      <c r="N41" s="40">
        <v>41.390332660177812</v>
      </c>
      <c r="O41" s="41">
        <v>11.51042466</v>
      </c>
      <c r="P41" s="41">
        <v>3.9454625500000007</v>
      </c>
      <c r="Q41" s="103">
        <v>336.8101458700001</v>
      </c>
      <c r="R41" s="41">
        <v>31.419082435957463</v>
      </c>
      <c r="S41" s="41">
        <v>9.8666866199999994</v>
      </c>
      <c r="T41" s="104">
        <v>2.5544412599999999</v>
      </c>
      <c r="U41" s="5"/>
      <c r="V41" s="5"/>
      <c r="W41" s="5"/>
      <c r="X41" s="5"/>
      <c r="Y41" s="5"/>
    </row>
    <row r="42" spans="1:25" x14ac:dyDescent="0.45">
      <c r="A42" s="100"/>
      <c r="B42" s="40" t="s">
        <v>92</v>
      </c>
      <c r="C42" s="101">
        <v>748</v>
      </c>
      <c r="D42" s="40">
        <v>71</v>
      </c>
      <c r="E42" s="40">
        <v>610</v>
      </c>
      <c r="F42" s="40">
        <v>9</v>
      </c>
      <c r="G42" s="102">
        <v>29</v>
      </c>
      <c r="H42" s="101">
        <v>578.93307870000001</v>
      </c>
      <c r="I42" s="40">
        <v>55.688172899999998</v>
      </c>
      <c r="J42" s="40">
        <v>492.12823169999996</v>
      </c>
      <c r="K42" s="40">
        <v>6.2608693000000004</v>
      </c>
      <c r="L42" s="102">
        <v>23.255813299999996</v>
      </c>
      <c r="M42" s="40">
        <v>570.99996045</v>
      </c>
      <c r="N42" s="40">
        <v>45.075493835414242</v>
      </c>
      <c r="O42" s="41">
        <v>16.941199900000004</v>
      </c>
      <c r="P42" s="41">
        <v>3.2016948800000002</v>
      </c>
      <c r="Q42" s="103">
        <v>494.05541951999993</v>
      </c>
      <c r="R42" s="41">
        <v>36.249509957772311</v>
      </c>
      <c r="S42" s="41">
        <v>14.985313979999999</v>
      </c>
      <c r="T42" s="104">
        <v>2.10072109</v>
      </c>
      <c r="U42" s="5"/>
      <c r="V42" s="5"/>
      <c r="W42" s="5"/>
      <c r="X42" s="5"/>
      <c r="Y42" s="5"/>
    </row>
    <row r="43" spans="1:25" x14ac:dyDescent="0.45">
      <c r="A43" s="105"/>
      <c r="B43" s="40" t="s">
        <v>93</v>
      </c>
      <c r="C43" s="101">
        <v>2019</v>
      </c>
      <c r="D43" s="40">
        <v>308</v>
      </c>
      <c r="E43" s="40">
        <v>1377</v>
      </c>
      <c r="F43" s="40">
        <v>22</v>
      </c>
      <c r="G43" s="102">
        <v>261</v>
      </c>
      <c r="H43" s="101">
        <v>1439.2439789999999</v>
      </c>
      <c r="I43" s="40">
        <v>255.51912480000007</v>
      </c>
      <c r="J43" s="40">
        <v>1037.4510310000001</v>
      </c>
      <c r="K43" s="40">
        <v>0.31999999000000001</v>
      </c>
      <c r="L43" s="102">
        <v>145.95381399999999</v>
      </c>
      <c r="M43" s="40">
        <v>1494.9996666899999</v>
      </c>
      <c r="N43" s="40">
        <v>196.08959030052586</v>
      </c>
      <c r="O43" s="41">
        <v>71.644488439999989</v>
      </c>
      <c r="P43" s="41">
        <v>26.245660980000007</v>
      </c>
      <c r="Q43" s="103">
        <v>1266.9108107800002</v>
      </c>
      <c r="R43" s="41">
        <v>158.80043347138852</v>
      </c>
      <c r="S43" s="41">
        <v>60.460969400000003</v>
      </c>
      <c r="T43" s="104">
        <v>22.89435877</v>
      </c>
      <c r="U43" s="5"/>
      <c r="V43" s="5"/>
      <c r="W43" s="5"/>
      <c r="X43" s="5"/>
      <c r="Y43" s="5"/>
    </row>
    <row r="44" spans="1:25" x14ac:dyDescent="0.45">
      <c r="A44" s="105"/>
      <c r="B44" s="40" t="s">
        <v>94</v>
      </c>
      <c r="C44" s="101">
        <v>771</v>
      </c>
      <c r="D44" s="40">
        <v>118</v>
      </c>
      <c r="E44" s="40">
        <v>515</v>
      </c>
      <c r="F44" s="40">
        <v>24</v>
      </c>
      <c r="G44" s="102">
        <v>96</v>
      </c>
      <c r="H44" s="101">
        <v>732.27227500000004</v>
      </c>
      <c r="I44" s="40">
        <v>91.595744999999994</v>
      </c>
      <c r="J44" s="40">
        <v>508.91181999999998</v>
      </c>
      <c r="K44" s="40">
        <v>0</v>
      </c>
      <c r="L44" s="102">
        <v>131.76471500000002</v>
      </c>
      <c r="M44" s="40">
        <v>562.99994784</v>
      </c>
      <c r="N44" s="40">
        <v>65.429008299183749</v>
      </c>
      <c r="O44" s="41">
        <v>28.715793700000003</v>
      </c>
      <c r="P44" s="41">
        <v>19.383332300000003</v>
      </c>
      <c r="Q44" s="103">
        <v>464.67454917999999</v>
      </c>
      <c r="R44" s="41">
        <v>49.238750902212516</v>
      </c>
      <c r="S44" s="41">
        <v>23.206579920000003</v>
      </c>
      <c r="T44" s="104">
        <v>16.118237660000002</v>
      </c>
      <c r="U44" s="5"/>
      <c r="V44" s="5"/>
      <c r="W44" s="5"/>
      <c r="X44" s="5"/>
      <c r="Y44" s="5"/>
    </row>
    <row r="45" spans="1:25" x14ac:dyDescent="0.45">
      <c r="A45" s="105"/>
      <c r="B45" s="40" t="s">
        <v>95</v>
      </c>
      <c r="C45" s="101">
        <v>867</v>
      </c>
      <c r="D45" s="40">
        <v>130</v>
      </c>
      <c r="E45" s="40">
        <v>573</v>
      </c>
      <c r="F45" s="40">
        <v>8</v>
      </c>
      <c r="G45" s="102">
        <v>145</v>
      </c>
      <c r="H45" s="101">
        <v>798.56100999999978</v>
      </c>
      <c r="I45" s="40">
        <v>129.88549759999995</v>
      </c>
      <c r="J45" s="40">
        <v>506.6477279999998</v>
      </c>
      <c r="K45" s="40">
        <v>17.777779000000002</v>
      </c>
      <c r="L45" s="102">
        <v>130.0000014</v>
      </c>
      <c r="M45" s="40">
        <v>635.00000959999988</v>
      </c>
      <c r="N45" s="40">
        <v>80.712694668396551</v>
      </c>
      <c r="O45" s="41">
        <v>32.699088399999994</v>
      </c>
      <c r="P45" s="41">
        <v>17.396055799999999</v>
      </c>
      <c r="Q45" s="103">
        <v>533.77299727999991</v>
      </c>
      <c r="R45" s="41">
        <v>67.096288504058904</v>
      </c>
      <c r="S45" s="41">
        <v>27.395509280000002</v>
      </c>
      <c r="T45" s="104">
        <v>13.747319879999997</v>
      </c>
      <c r="U45" s="5"/>
      <c r="V45" s="5"/>
      <c r="W45" s="5"/>
      <c r="X45" s="5"/>
      <c r="Y45" s="5"/>
    </row>
    <row r="46" spans="1:25" x14ac:dyDescent="0.45">
      <c r="A46" s="100"/>
      <c r="B46" s="40" t="s">
        <v>96</v>
      </c>
      <c r="C46" s="101">
        <v>1083</v>
      </c>
      <c r="D46" s="40">
        <v>180</v>
      </c>
      <c r="E46" s="40">
        <v>691</v>
      </c>
      <c r="F46" s="40">
        <v>8</v>
      </c>
      <c r="G46" s="102">
        <v>158</v>
      </c>
      <c r="H46" s="101">
        <v>899.05309799999998</v>
      </c>
      <c r="I46" s="40">
        <v>96.350703100000004</v>
      </c>
      <c r="J46" s="40">
        <v>597.76867900000002</v>
      </c>
      <c r="K46" s="40">
        <v>2.7022222899999999</v>
      </c>
      <c r="L46" s="102">
        <v>186.48147599999999</v>
      </c>
      <c r="M46" s="40">
        <v>721.9998132799999</v>
      </c>
      <c r="N46" s="40">
        <v>91.414539376617398</v>
      </c>
      <c r="O46" s="41">
        <v>37.1630878</v>
      </c>
      <c r="P46" s="41">
        <v>20.009595650000001</v>
      </c>
      <c r="Q46" s="103">
        <v>606.40547354</v>
      </c>
      <c r="R46" s="41">
        <v>75.693249744817322</v>
      </c>
      <c r="S46" s="41">
        <v>31.085974520000004</v>
      </c>
      <c r="T46" s="104">
        <v>15.85920735</v>
      </c>
      <c r="U46" s="5"/>
      <c r="V46" s="5"/>
      <c r="W46" s="5"/>
      <c r="X46" s="5"/>
      <c r="Y46" s="5"/>
    </row>
    <row r="47" spans="1:25" x14ac:dyDescent="0.45">
      <c r="A47" s="105"/>
      <c r="B47" s="40" t="s">
        <v>97</v>
      </c>
      <c r="C47" s="101">
        <v>743</v>
      </c>
      <c r="D47" s="40">
        <v>157</v>
      </c>
      <c r="E47" s="40">
        <v>434</v>
      </c>
      <c r="F47" s="40">
        <v>26</v>
      </c>
      <c r="G47" s="102">
        <v>105</v>
      </c>
      <c r="H47" s="101">
        <v>534.869687</v>
      </c>
      <c r="I47" s="40">
        <v>36.648936300000003</v>
      </c>
      <c r="J47" s="40">
        <v>364.22076100000004</v>
      </c>
      <c r="K47" s="40">
        <v>3.2000001</v>
      </c>
      <c r="L47" s="102">
        <v>125.79999999999998</v>
      </c>
      <c r="M47" s="40">
        <v>616.99986871999988</v>
      </c>
      <c r="N47" s="40">
        <v>87.735144263048923</v>
      </c>
      <c r="O47" s="41">
        <v>25.446288199999998</v>
      </c>
      <c r="P47" s="41">
        <v>9.8932040999999984</v>
      </c>
      <c r="Q47" s="103">
        <v>509.60135535999996</v>
      </c>
      <c r="R47" s="41">
        <v>70.823810009450085</v>
      </c>
      <c r="S47" s="41">
        <v>19.42526488</v>
      </c>
      <c r="T47" s="104">
        <v>7.9777082999999998</v>
      </c>
      <c r="U47" s="5"/>
      <c r="V47" s="5"/>
      <c r="W47" s="5"/>
      <c r="X47" s="5"/>
      <c r="Y47" s="5"/>
    </row>
    <row r="48" spans="1:25" x14ac:dyDescent="0.45">
      <c r="A48" s="105"/>
      <c r="B48" s="40" t="s">
        <v>98</v>
      </c>
      <c r="C48" s="101">
        <v>833</v>
      </c>
      <c r="D48" s="40">
        <v>123</v>
      </c>
      <c r="E48" s="40">
        <v>577</v>
      </c>
      <c r="F48" s="40">
        <v>7</v>
      </c>
      <c r="G48" s="102">
        <v>103</v>
      </c>
      <c r="H48" s="101">
        <v>590.06431300000008</v>
      </c>
      <c r="I48" s="40">
        <v>75.050846100000001</v>
      </c>
      <c r="J48" s="40">
        <v>422.47477299999997</v>
      </c>
      <c r="K48" s="40">
        <v>0</v>
      </c>
      <c r="L48" s="102">
        <v>88.421053299999997</v>
      </c>
      <c r="M48" s="40">
        <v>639.99978884999996</v>
      </c>
      <c r="N48" s="40">
        <v>90.919050813503006</v>
      </c>
      <c r="O48" s="41">
        <v>22.860372999999999</v>
      </c>
      <c r="P48" s="41">
        <v>7.7773387000000005</v>
      </c>
      <c r="Q48" s="103">
        <v>526.30996090000008</v>
      </c>
      <c r="R48" s="41">
        <v>72.567722723658804</v>
      </c>
      <c r="S48" s="41">
        <v>16.5173381</v>
      </c>
      <c r="T48" s="104">
        <v>6.28563385</v>
      </c>
      <c r="U48" s="5"/>
      <c r="V48" s="5"/>
      <c r="W48" s="5"/>
      <c r="X48" s="5"/>
      <c r="Y48" s="5"/>
    </row>
    <row r="49" spans="1:25" x14ac:dyDescent="0.45">
      <c r="A49" s="105"/>
      <c r="B49" s="40" t="s">
        <v>99</v>
      </c>
      <c r="C49" s="101">
        <v>728</v>
      </c>
      <c r="D49" s="40">
        <v>118</v>
      </c>
      <c r="E49" s="40">
        <v>510</v>
      </c>
      <c r="F49" s="40">
        <v>14</v>
      </c>
      <c r="G49" s="102">
        <v>64</v>
      </c>
      <c r="H49" s="101">
        <v>513.84593000000007</v>
      </c>
      <c r="I49" s="40">
        <v>83.288135999999994</v>
      </c>
      <c r="J49" s="40">
        <v>376.72910999999999</v>
      </c>
      <c r="K49" s="40">
        <v>0</v>
      </c>
      <c r="L49" s="102">
        <v>49.122805999999997</v>
      </c>
      <c r="M49" s="40">
        <v>542.99999377999995</v>
      </c>
      <c r="N49" s="40">
        <v>73.251221841300136</v>
      </c>
      <c r="O49" s="41">
        <v>19.088206489999997</v>
      </c>
      <c r="P49" s="41">
        <v>5.1415686999999997</v>
      </c>
      <c r="Q49" s="103">
        <v>451.92850704</v>
      </c>
      <c r="R49" s="41">
        <v>58.663374958215059</v>
      </c>
      <c r="S49" s="41">
        <v>15.968471639999999</v>
      </c>
      <c r="T49" s="104">
        <v>3.98781082</v>
      </c>
      <c r="U49" s="5"/>
      <c r="V49" s="5"/>
      <c r="W49" s="5"/>
      <c r="X49" s="5"/>
      <c r="Y49" s="5"/>
    </row>
    <row r="50" spans="1:25" x14ac:dyDescent="0.45">
      <c r="A50" s="100"/>
      <c r="B50" s="40" t="s">
        <v>100</v>
      </c>
      <c r="C50" s="101">
        <v>803</v>
      </c>
      <c r="D50" s="40">
        <v>150</v>
      </c>
      <c r="E50" s="40">
        <v>548</v>
      </c>
      <c r="F50" s="40">
        <v>18</v>
      </c>
      <c r="G50" s="102">
        <v>73</v>
      </c>
      <c r="H50" s="101">
        <v>592.99883399999999</v>
      </c>
      <c r="I50" s="40">
        <v>108.0000008</v>
      </c>
      <c r="J50" s="40">
        <v>400.050431</v>
      </c>
      <c r="K50" s="40">
        <v>0</v>
      </c>
      <c r="L50" s="102">
        <v>68.771929499999999</v>
      </c>
      <c r="M50" s="40">
        <v>597.99985992000006</v>
      </c>
      <c r="N50" s="40">
        <v>72.859385534105712</v>
      </c>
      <c r="O50" s="41">
        <v>20.843510819999999</v>
      </c>
      <c r="P50" s="41">
        <v>6.9122596400000011</v>
      </c>
      <c r="Q50" s="103">
        <v>505.03135792000006</v>
      </c>
      <c r="R50" s="41">
        <v>60.203455886331561</v>
      </c>
      <c r="S50" s="41">
        <v>18.319040439999998</v>
      </c>
      <c r="T50" s="104">
        <v>4.8851647200000006</v>
      </c>
      <c r="U50" s="5"/>
      <c r="V50" s="5"/>
      <c r="W50" s="5"/>
      <c r="X50" s="5"/>
      <c r="Y50" s="5"/>
    </row>
    <row r="51" spans="1:25" x14ac:dyDescent="0.45">
      <c r="A51" s="105"/>
      <c r="B51" s="40" t="s">
        <v>101</v>
      </c>
      <c r="C51" s="101">
        <v>564</v>
      </c>
      <c r="D51" s="40">
        <v>78</v>
      </c>
      <c r="E51" s="40">
        <v>422</v>
      </c>
      <c r="F51" s="40">
        <v>3</v>
      </c>
      <c r="G51" s="102">
        <v>50</v>
      </c>
      <c r="H51" s="101">
        <v>390.46506799999997</v>
      </c>
      <c r="I51" s="40">
        <v>54.271357999999999</v>
      </c>
      <c r="J51" s="40">
        <v>293.68088499999999</v>
      </c>
      <c r="K51" s="40">
        <v>2.6666667999999998</v>
      </c>
      <c r="L51" s="102">
        <v>39.846154900000002</v>
      </c>
      <c r="M51" s="40">
        <v>439.99987504000001</v>
      </c>
      <c r="N51" s="40">
        <v>53.315352226856724</v>
      </c>
      <c r="O51" s="41">
        <v>12.105259719999999</v>
      </c>
      <c r="P51" s="41">
        <v>1.5789469199999999</v>
      </c>
      <c r="Q51" s="103">
        <v>369.99989491999997</v>
      </c>
      <c r="R51" s="41">
        <v>42.183575388282243</v>
      </c>
      <c r="S51" s="41">
        <v>11.578944079999999</v>
      </c>
      <c r="T51" s="104">
        <v>1.0526312799999999</v>
      </c>
      <c r="U51" s="5"/>
      <c r="V51" s="5"/>
      <c r="W51" s="5"/>
      <c r="X51" s="5"/>
      <c r="Y51" s="5"/>
    </row>
    <row r="52" spans="1:25" x14ac:dyDescent="0.45">
      <c r="A52" s="105"/>
      <c r="B52" s="40" t="s">
        <v>102</v>
      </c>
      <c r="C52" s="101">
        <v>554</v>
      </c>
      <c r="D52" s="40">
        <v>70</v>
      </c>
      <c r="E52" s="40">
        <v>400</v>
      </c>
      <c r="F52" s="40">
        <v>12</v>
      </c>
      <c r="G52" s="102">
        <v>58</v>
      </c>
      <c r="H52" s="101">
        <v>393.89073199999996</v>
      </c>
      <c r="I52" s="40">
        <v>35.237727800000002</v>
      </c>
      <c r="J52" s="40">
        <v>274.98410500000006</v>
      </c>
      <c r="K52" s="40">
        <v>8.0000000999999994</v>
      </c>
      <c r="L52" s="102">
        <v>44.668897799999996</v>
      </c>
      <c r="M52" s="40">
        <v>391.99990694000002</v>
      </c>
      <c r="N52" s="40">
        <v>49.898307264236202</v>
      </c>
      <c r="O52" s="41">
        <v>14.546960800000001</v>
      </c>
      <c r="P52" s="41">
        <v>3.5492089899999999</v>
      </c>
      <c r="Q52" s="103">
        <v>331.12116516999998</v>
      </c>
      <c r="R52" s="41">
        <v>40.678811724246302</v>
      </c>
      <c r="S52" s="41">
        <v>13.767191819999999</v>
      </c>
      <c r="T52" s="104">
        <v>2.5274596000000003</v>
      </c>
      <c r="U52" s="5"/>
      <c r="V52" s="5"/>
      <c r="W52" s="5"/>
      <c r="X52" s="5"/>
      <c r="Y52" s="5"/>
    </row>
    <row r="53" spans="1:25" x14ac:dyDescent="0.45">
      <c r="A53" s="105"/>
      <c r="B53" s="40" t="s">
        <v>103</v>
      </c>
      <c r="C53" s="101">
        <v>1103</v>
      </c>
      <c r="D53" s="40">
        <v>179</v>
      </c>
      <c r="E53" s="40">
        <v>806</v>
      </c>
      <c r="F53" s="40">
        <v>10</v>
      </c>
      <c r="G53" s="102">
        <v>83</v>
      </c>
      <c r="H53" s="101">
        <v>863.25433700000008</v>
      </c>
      <c r="I53" s="40">
        <v>113.56783920000001</v>
      </c>
      <c r="J53" s="40">
        <v>551.73776299999997</v>
      </c>
      <c r="K53" s="40">
        <v>9.3333335999999996</v>
      </c>
      <c r="L53" s="102">
        <v>64.615387499999983</v>
      </c>
      <c r="M53" s="40">
        <v>751.99985462000018</v>
      </c>
      <c r="N53" s="40">
        <v>94.688438765365717</v>
      </c>
      <c r="O53" s="41">
        <v>26.283612920000003</v>
      </c>
      <c r="P53" s="41">
        <v>5.8845457500000009</v>
      </c>
      <c r="Q53" s="103">
        <v>634.57157761000008</v>
      </c>
      <c r="R53" s="41">
        <v>76.701027031344537</v>
      </c>
      <c r="S53" s="41">
        <v>24.921818620000003</v>
      </c>
      <c r="T53" s="104">
        <v>4.1629188800000003</v>
      </c>
      <c r="U53" s="5"/>
      <c r="V53" s="5"/>
      <c r="W53" s="5"/>
      <c r="X53" s="5"/>
      <c r="Y53" s="5"/>
    </row>
    <row r="54" spans="1:25" x14ac:dyDescent="0.45">
      <c r="A54" s="100"/>
      <c r="B54" s="40" t="s">
        <v>104</v>
      </c>
      <c r="C54" s="101">
        <v>777</v>
      </c>
      <c r="D54" s="40">
        <v>117</v>
      </c>
      <c r="E54" s="40">
        <v>557</v>
      </c>
      <c r="F54" s="40">
        <v>12</v>
      </c>
      <c r="G54" s="102">
        <v>62</v>
      </c>
      <c r="H54" s="101">
        <v>609.64240119999999</v>
      </c>
      <c r="I54" s="40">
        <v>92.307693</v>
      </c>
      <c r="J54" s="40">
        <v>447.59282919999993</v>
      </c>
      <c r="K54" s="40">
        <v>0</v>
      </c>
      <c r="L54" s="102">
        <v>62.469134099999998</v>
      </c>
      <c r="M54" s="40">
        <v>502.99996166999995</v>
      </c>
      <c r="N54" s="40">
        <v>62.214276814654134</v>
      </c>
      <c r="O54" s="41">
        <v>17.249655750000002</v>
      </c>
      <c r="P54" s="41">
        <v>10.34979345</v>
      </c>
      <c r="Q54" s="103">
        <v>410.54180684999994</v>
      </c>
      <c r="R54" s="41">
        <v>49.156959458492167</v>
      </c>
      <c r="S54" s="41">
        <v>13.109738370000001</v>
      </c>
      <c r="T54" s="104">
        <v>6.8998622999999997</v>
      </c>
      <c r="U54" s="5"/>
      <c r="V54" s="5"/>
      <c r="W54" s="5"/>
      <c r="X54" s="5"/>
      <c r="Y54" s="5"/>
    </row>
    <row r="55" spans="1:25" x14ac:dyDescent="0.45">
      <c r="A55" s="105"/>
      <c r="B55" s="40" t="s">
        <v>105</v>
      </c>
      <c r="C55" s="101">
        <v>537</v>
      </c>
      <c r="D55" s="40">
        <v>90</v>
      </c>
      <c r="E55" s="40">
        <v>385</v>
      </c>
      <c r="F55" s="40">
        <v>4</v>
      </c>
      <c r="G55" s="102">
        <v>50</v>
      </c>
      <c r="H55" s="101">
        <v>420.35762100000005</v>
      </c>
      <c r="I55" s="40">
        <v>57.692309099999996</v>
      </c>
      <c r="J55" s="40">
        <v>307.40716900000001</v>
      </c>
      <c r="K55" s="40">
        <v>0</v>
      </c>
      <c r="L55" s="102">
        <v>52.530861600000001</v>
      </c>
      <c r="M55" s="40">
        <v>380.99998337</v>
      </c>
      <c r="N55" s="40">
        <v>47.018613938272239</v>
      </c>
      <c r="O55" s="41">
        <v>12.54592244</v>
      </c>
      <c r="P55" s="41">
        <v>8.2468905299999999</v>
      </c>
      <c r="Q55" s="103">
        <v>308.62941885000004</v>
      </c>
      <c r="R55" s="41">
        <v>38.292084867397463</v>
      </c>
      <c r="S55" s="41">
        <v>9.4869452500000016</v>
      </c>
      <c r="T55" s="104">
        <v>5.8404684800000002</v>
      </c>
      <c r="U55" s="5"/>
      <c r="V55" s="5"/>
      <c r="W55" s="5"/>
      <c r="X55" s="5"/>
      <c r="Y55" s="5"/>
    </row>
    <row r="56" spans="1:25" x14ac:dyDescent="0.45">
      <c r="A56" s="105"/>
      <c r="B56" s="40" t="s">
        <v>106</v>
      </c>
      <c r="C56" s="101">
        <v>584</v>
      </c>
      <c r="D56" s="40">
        <v>80</v>
      </c>
      <c r="E56" s="40">
        <v>380</v>
      </c>
      <c r="F56" s="40">
        <v>15</v>
      </c>
      <c r="G56" s="102">
        <v>88</v>
      </c>
      <c r="H56" s="101">
        <v>494.47417300000006</v>
      </c>
      <c r="I56" s="40">
        <v>130.27173550000001</v>
      </c>
      <c r="J56" s="40">
        <v>319.85102499999999</v>
      </c>
      <c r="K56" s="40">
        <v>7.6923079799999989</v>
      </c>
      <c r="L56" s="102">
        <v>24.659091</v>
      </c>
      <c r="M56" s="40">
        <v>385.99990314999997</v>
      </c>
      <c r="N56" s="40">
        <v>47.479182341293999</v>
      </c>
      <c r="O56" s="41">
        <v>11.94253844</v>
      </c>
      <c r="P56" s="41">
        <v>8.9569038299999999</v>
      </c>
      <c r="Q56" s="103">
        <v>309.22644174999999</v>
      </c>
      <c r="R56" s="41">
        <v>40.357304990099898</v>
      </c>
      <c r="S56" s="41">
        <v>8.9569038299999999</v>
      </c>
      <c r="T56" s="104">
        <v>6.8243076800000004</v>
      </c>
      <c r="U56" s="5"/>
      <c r="V56" s="5"/>
      <c r="W56" s="5"/>
      <c r="X56" s="5"/>
      <c r="Y56" s="5"/>
    </row>
    <row r="57" spans="1:25" x14ac:dyDescent="0.45">
      <c r="A57" s="105"/>
      <c r="B57" s="40" t="s">
        <v>107</v>
      </c>
      <c r="C57" s="101">
        <v>715</v>
      </c>
      <c r="D57" s="40">
        <v>119</v>
      </c>
      <c r="E57" s="40">
        <v>503</v>
      </c>
      <c r="F57" s="40">
        <v>12</v>
      </c>
      <c r="G57" s="102">
        <v>52</v>
      </c>
      <c r="H57" s="101">
        <v>484.99999899999995</v>
      </c>
      <c r="I57" s="40">
        <v>69.999999599999995</v>
      </c>
      <c r="J57" s="40">
        <v>340.000001</v>
      </c>
      <c r="K57" s="40">
        <v>15.000000000000002</v>
      </c>
      <c r="L57" s="102">
        <v>60.000001900000008</v>
      </c>
      <c r="M57" s="40">
        <v>447.99992357999997</v>
      </c>
      <c r="N57" s="40">
        <v>49.923475973917043</v>
      </c>
      <c r="O57" s="41">
        <v>17.175715920000002</v>
      </c>
      <c r="P57" s="41">
        <v>6.2023418600000015</v>
      </c>
      <c r="Q57" s="103">
        <v>377.38864702000006</v>
      </c>
      <c r="R57" s="41">
        <v>43.019165466885966</v>
      </c>
      <c r="S57" s="41">
        <v>14.313096599999998</v>
      </c>
      <c r="T57" s="104">
        <v>5.2481354200000006</v>
      </c>
      <c r="U57" s="5"/>
      <c r="V57" s="5"/>
      <c r="W57" s="5"/>
      <c r="X57" s="5"/>
      <c r="Y57" s="5"/>
    </row>
    <row r="58" spans="1:25" x14ac:dyDescent="0.45">
      <c r="A58" s="100"/>
      <c r="B58" s="40" t="s">
        <v>108</v>
      </c>
      <c r="C58" s="101">
        <v>411</v>
      </c>
      <c r="D58" s="40">
        <v>63</v>
      </c>
      <c r="E58" s="40">
        <v>287</v>
      </c>
      <c r="F58" s="40">
        <v>7</v>
      </c>
      <c r="G58" s="102">
        <v>37</v>
      </c>
      <c r="H58" s="101">
        <v>365.52585300000283</v>
      </c>
      <c r="I58" s="40">
        <v>104.72826099999997</v>
      </c>
      <c r="J58" s="40">
        <v>245.14898399999839</v>
      </c>
      <c r="K58" s="40">
        <v>2.3076923399999796</v>
      </c>
      <c r="L58" s="102">
        <v>10.340909099999305</v>
      </c>
      <c r="M58" s="40">
        <v>290.99998975000136</v>
      </c>
      <c r="N58" s="40">
        <v>35.793899070710332</v>
      </c>
      <c r="O58" s="41">
        <v>9.0033146000000599</v>
      </c>
      <c r="P58" s="41">
        <v>6.7524859500000201</v>
      </c>
      <c r="Q58" s="103">
        <v>233.12153875000018</v>
      </c>
      <c r="R58" s="41">
        <v>30.424814210103456</v>
      </c>
      <c r="S58" s="41">
        <v>6.7524859500000449</v>
      </c>
      <c r="T58" s="104">
        <v>5.1447511999999733</v>
      </c>
      <c r="U58" s="5"/>
      <c r="V58" s="5"/>
      <c r="W58" s="5"/>
      <c r="X58" s="5"/>
      <c r="Y58" s="5"/>
    </row>
    <row r="59" spans="1:25" x14ac:dyDescent="0.45">
      <c r="A59" s="105"/>
      <c r="B59" s="40" t="s">
        <v>109</v>
      </c>
      <c r="C59" s="101">
        <v>327</v>
      </c>
      <c r="D59" s="40">
        <v>49</v>
      </c>
      <c r="E59" s="40">
        <v>232</v>
      </c>
      <c r="F59" s="40">
        <v>4</v>
      </c>
      <c r="G59" s="102">
        <v>39</v>
      </c>
      <c r="H59" s="101">
        <v>331.07310799999999</v>
      </c>
      <c r="I59" s="40">
        <v>22.653061999999998</v>
      </c>
      <c r="J59" s="40">
        <v>259.20792899999998</v>
      </c>
      <c r="K59" s="40">
        <v>0</v>
      </c>
      <c r="L59" s="102">
        <v>49.212122000000001</v>
      </c>
      <c r="M59" s="40">
        <v>218.99993568000002</v>
      </c>
      <c r="N59" s="40">
        <v>27.642391479825761</v>
      </c>
      <c r="O59" s="41">
        <v>7.4795060000000007</v>
      </c>
      <c r="P59" s="41">
        <v>3.5901628800000003</v>
      </c>
      <c r="Q59" s="103">
        <v>186.68846976000006</v>
      </c>
      <c r="R59" s="41">
        <v>22.646778561784963</v>
      </c>
      <c r="S59" s="41">
        <v>6.5819652800000004</v>
      </c>
      <c r="T59" s="104">
        <v>2.69262216</v>
      </c>
      <c r="U59" s="5"/>
      <c r="V59" s="5"/>
      <c r="W59" s="5"/>
      <c r="X59" s="5"/>
      <c r="Y59" s="5"/>
    </row>
    <row r="60" spans="1:25" x14ac:dyDescent="0.45">
      <c r="A60" s="105"/>
      <c r="B60" s="40" t="s">
        <v>110</v>
      </c>
      <c r="C60" s="101">
        <v>315</v>
      </c>
      <c r="D60" s="40">
        <v>55</v>
      </c>
      <c r="E60" s="40">
        <v>216</v>
      </c>
      <c r="F60" s="40">
        <v>10</v>
      </c>
      <c r="G60" s="102">
        <v>31</v>
      </c>
      <c r="H60" s="101">
        <v>361.38006000000001</v>
      </c>
      <c r="I60" s="40">
        <v>25.714286999999999</v>
      </c>
      <c r="J60" s="40">
        <v>285.544556</v>
      </c>
      <c r="K60" s="40">
        <v>0</v>
      </c>
      <c r="L60" s="102">
        <v>49.212122000000001</v>
      </c>
      <c r="M60" s="40">
        <v>232.99997879</v>
      </c>
      <c r="N60" s="40">
        <v>29.152210207609279</v>
      </c>
      <c r="O60" s="41">
        <v>7.7946422899999996</v>
      </c>
      <c r="P60" s="41">
        <v>4.3158827199999994</v>
      </c>
      <c r="Q60" s="103">
        <v>194.87982148</v>
      </c>
      <c r="R60" s="41">
        <v>24.169329262943481</v>
      </c>
      <c r="S60" s="41">
        <v>6.5697419200000002</v>
      </c>
      <c r="T60" s="104">
        <v>3.2586676099999998</v>
      </c>
      <c r="U60" s="5"/>
      <c r="V60" s="5"/>
      <c r="W60" s="5"/>
      <c r="X60" s="5"/>
      <c r="Y60" s="5"/>
    </row>
    <row r="61" spans="1:25" x14ac:dyDescent="0.45">
      <c r="A61" s="105"/>
      <c r="B61" s="40" t="s">
        <v>111</v>
      </c>
      <c r="C61" s="101">
        <v>1191</v>
      </c>
      <c r="D61" s="40">
        <v>182</v>
      </c>
      <c r="E61" s="40">
        <v>786</v>
      </c>
      <c r="F61" s="40">
        <v>26</v>
      </c>
      <c r="G61" s="102">
        <v>158</v>
      </c>
      <c r="H61" s="101">
        <v>953.85419999999999</v>
      </c>
      <c r="I61" s="40">
        <v>144.08602389999999</v>
      </c>
      <c r="J61" s="40">
        <v>669.86159669999995</v>
      </c>
      <c r="K61" s="40">
        <v>17.739129800000001</v>
      </c>
      <c r="L61" s="102">
        <v>119.76745120000002</v>
      </c>
      <c r="M61" s="40">
        <v>893.9999018499999</v>
      </c>
      <c r="N61" s="40">
        <v>102.02802009312069</v>
      </c>
      <c r="O61" s="41">
        <v>42.427070170000022</v>
      </c>
      <c r="P61" s="41">
        <v>11.644003380000003</v>
      </c>
      <c r="Q61" s="103">
        <v>760.32816860999992</v>
      </c>
      <c r="R61" s="41">
        <v>79.500640068546176</v>
      </c>
      <c r="S61" s="41">
        <v>39.292450330000001</v>
      </c>
      <c r="T61" s="104">
        <v>7.765692340000002</v>
      </c>
      <c r="U61" s="5"/>
      <c r="V61" s="5"/>
      <c r="W61" s="5"/>
      <c r="X61" s="5"/>
      <c r="Y61" s="5"/>
    </row>
    <row r="62" spans="1:25" x14ac:dyDescent="0.45">
      <c r="A62" s="100"/>
      <c r="B62" s="40" t="s">
        <v>112</v>
      </c>
      <c r="C62" s="101">
        <v>874</v>
      </c>
      <c r="D62" s="40">
        <v>128</v>
      </c>
      <c r="E62" s="40">
        <v>572</v>
      </c>
      <c r="F62" s="40">
        <v>8</v>
      </c>
      <c r="G62" s="102">
        <v>137</v>
      </c>
      <c r="H62" s="101">
        <v>879.34724899999992</v>
      </c>
      <c r="I62" s="40">
        <v>54.489794199999992</v>
      </c>
      <c r="J62" s="40">
        <v>644.55443300000002</v>
      </c>
      <c r="K62" s="40">
        <v>0</v>
      </c>
      <c r="L62" s="102">
        <v>175.75756000000001</v>
      </c>
      <c r="M62" s="40">
        <v>596.99985803000004</v>
      </c>
      <c r="N62" s="40">
        <v>71.983455821711715</v>
      </c>
      <c r="O62" s="41">
        <v>24.114793240000001</v>
      </c>
      <c r="P62" s="41">
        <v>9.0496310599999994</v>
      </c>
      <c r="Q62" s="103">
        <v>506.42216285999996</v>
      </c>
      <c r="R62" s="41">
        <v>59.90909206078544</v>
      </c>
      <c r="S62" s="41">
        <v>20.6046458</v>
      </c>
      <c r="T62" s="104">
        <v>6.7677431900000009</v>
      </c>
      <c r="U62" s="5"/>
      <c r="V62" s="5"/>
      <c r="W62" s="5"/>
      <c r="X62" s="5"/>
      <c r="Y62" s="5"/>
    </row>
    <row r="63" spans="1:25" x14ac:dyDescent="0.45">
      <c r="A63" s="105"/>
      <c r="B63" s="40" t="s">
        <v>113</v>
      </c>
      <c r="C63" s="101">
        <v>372</v>
      </c>
      <c r="D63" s="40">
        <v>52</v>
      </c>
      <c r="E63" s="40">
        <v>267</v>
      </c>
      <c r="F63" s="40">
        <v>7</v>
      </c>
      <c r="G63" s="102">
        <v>23</v>
      </c>
      <c r="H63" s="101">
        <v>301.29046099999999</v>
      </c>
      <c r="I63" s="40">
        <v>20.8038749</v>
      </c>
      <c r="J63" s="40">
        <v>256.43873500000001</v>
      </c>
      <c r="K63" s="40">
        <v>0</v>
      </c>
      <c r="L63" s="102">
        <v>19.502391799999998</v>
      </c>
      <c r="M63" s="40">
        <v>249.99996954</v>
      </c>
      <c r="N63" s="40">
        <v>29.994953868599058</v>
      </c>
      <c r="O63" s="41">
        <v>8.065272310000001</v>
      </c>
      <c r="P63" s="41">
        <v>3.7729628000000002</v>
      </c>
      <c r="Q63" s="103">
        <v>212.00319380000002</v>
      </c>
      <c r="R63" s="41">
        <v>24.842748631717281</v>
      </c>
      <c r="S63" s="41">
        <v>6.6828891600000002</v>
      </c>
      <c r="T63" s="104">
        <v>2.74189361</v>
      </c>
      <c r="U63" s="5"/>
      <c r="V63" s="5"/>
      <c r="W63" s="5"/>
      <c r="X63" s="5"/>
      <c r="Y63" s="5"/>
    </row>
    <row r="64" spans="1:25" x14ac:dyDescent="0.45">
      <c r="L64" s="43"/>
      <c r="Q64" s="36"/>
      <c r="U64" s="5"/>
      <c r="V64" s="5"/>
      <c r="W64" s="5"/>
      <c r="X64" s="5"/>
      <c r="Y64" s="5"/>
    </row>
    <row r="65" spans="2:25" x14ac:dyDescent="0.45">
      <c r="B65" s="36" t="s">
        <v>0</v>
      </c>
      <c r="C65" s="42">
        <f t="shared" ref="C65:T65" si="0">SUM(C6:C64)</f>
        <v>37234</v>
      </c>
      <c r="D65" s="65">
        <f t="shared" si="0"/>
        <v>6243</v>
      </c>
      <c r="E65" s="65">
        <f t="shared" si="0"/>
        <v>20703</v>
      </c>
      <c r="F65" s="65">
        <f t="shared" si="0"/>
        <v>1086</v>
      </c>
      <c r="G65" s="66">
        <f t="shared" si="0"/>
        <v>8013</v>
      </c>
      <c r="H65" s="65">
        <f t="shared" si="0"/>
        <v>28904.764695299997</v>
      </c>
      <c r="I65" s="65">
        <f t="shared" si="0"/>
        <v>4333.46159291</v>
      </c>
      <c r="J65" s="65">
        <f t="shared" si="0"/>
        <v>17049.3319935</v>
      </c>
      <c r="K65" s="65">
        <f t="shared" si="0"/>
        <v>763.00001377000012</v>
      </c>
      <c r="L65" s="66">
        <f t="shared" si="0"/>
        <v>5832.9710631799999</v>
      </c>
      <c r="M65" s="65">
        <f t="shared" si="0"/>
        <v>24334.996533420006</v>
      </c>
      <c r="N65" s="65">
        <f t="shared" si="0"/>
        <v>3842.5701508238358</v>
      </c>
      <c r="O65" s="65">
        <f t="shared" si="0"/>
        <v>1435.0456774099996</v>
      </c>
      <c r="P65" s="65">
        <f t="shared" si="0"/>
        <v>792.94661221999991</v>
      </c>
      <c r="Q65" s="65">
        <f t="shared" si="0"/>
        <v>19978.622378900003</v>
      </c>
      <c r="R65" s="65">
        <f t="shared" si="0"/>
        <v>3021.9210417845775</v>
      </c>
      <c r="S65" s="65">
        <f t="shared" si="0"/>
        <v>1127.3340268600002</v>
      </c>
      <c r="T65" s="65">
        <f t="shared" si="0"/>
        <v>606.29868432000012</v>
      </c>
      <c r="U65" s="5"/>
      <c r="V65" s="5"/>
      <c r="W65" s="5"/>
      <c r="X65" s="5"/>
      <c r="Y65" s="5"/>
    </row>
  </sheetData>
  <sheetProtection sheet="1" selectLockedCells="1"/>
  <protectedRanges>
    <protectedRange sqref="A6:A63" name="Range1"/>
  </protectedRanges>
  <mergeCells count="5">
    <mergeCell ref="C4:G4"/>
    <mergeCell ref="H4:L4"/>
    <mergeCell ref="Q4:T4"/>
    <mergeCell ref="M4:P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zoomScaleNormal="100" workbookViewId="0">
      <selection activeCell="A4" sqref="A4:G5"/>
    </sheetView>
  </sheetViews>
  <sheetFormatPr defaultColWidth="9.109375" defaultRowHeight="12.9" x14ac:dyDescent="0.5"/>
  <cols>
    <col min="1" max="1" width="11.5546875" style="47" customWidth="1"/>
    <col min="2" max="2" width="13.6640625" style="47" customWidth="1"/>
    <col min="3" max="3" width="8.21875" style="47" bestFit="1" customWidth="1"/>
    <col min="4" max="4" width="6.21875" style="47" bestFit="1" customWidth="1"/>
    <col min="5" max="5" width="6.21875" style="47" customWidth="1"/>
    <col min="6" max="6" width="6.21875" style="47" bestFit="1" customWidth="1"/>
    <col min="7" max="7" width="6.21875" style="47" customWidth="1"/>
    <col min="8" max="8" width="12.83203125" style="80" bestFit="1" customWidth="1"/>
    <col min="9" max="9" width="10.109375" style="47" bestFit="1" customWidth="1"/>
    <col min="10" max="14" width="7.21875" style="47" customWidth="1"/>
    <col min="15" max="15" width="12.83203125" style="47" bestFit="1" customWidth="1"/>
    <col min="16" max="16" width="8" style="47" customWidth="1"/>
    <col min="17" max="17" width="10.109375" style="47" bestFit="1" customWidth="1"/>
    <col min="18" max="18" width="6.44140625" style="47" bestFit="1" customWidth="1"/>
    <col min="19" max="19" width="9.109375" style="47" bestFit="1" customWidth="1"/>
    <col min="20" max="20" width="7.44140625" style="47" bestFit="1" customWidth="1"/>
    <col min="21" max="21" width="6.77734375" style="47" bestFit="1" customWidth="1"/>
    <col min="22" max="22" width="5.44140625" style="47" bestFit="1" customWidth="1"/>
    <col min="23" max="16384" width="9.109375" style="47"/>
  </cols>
  <sheetData>
    <row r="1" spans="1:18" s="52" customFormat="1" ht="14.4" x14ac:dyDescent="0.55000000000000004">
      <c r="A1" s="51" t="s">
        <v>30</v>
      </c>
      <c r="B1" s="58"/>
      <c r="F1" s="59" t="s">
        <v>31</v>
      </c>
      <c r="G1" s="53">
        <f>I9/7</f>
        <v>5319.1428571428569</v>
      </c>
      <c r="H1" s="72"/>
    </row>
    <row r="2" spans="1:18" s="52" customFormat="1" ht="14.4" x14ac:dyDescent="0.55000000000000004">
      <c r="A2" s="51"/>
      <c r="B2" s="58"/>
      <c r="H2" s="73"/>
    </row>
    <row r="3" spans="1:18" s="52" customFormat="1" ht="14.4" x14ac:dyDescent="0.55000000000000004">
      <c r="A3" s="51" t="s">
        <v>55</v>
      </c>
      <c r="B3" s="58"/>
      <c r="H3" s="72"/>
    </row>
    <row r="4" spans="1:18" s="52" customFormat="1" ht="14.4" x14ac:dyDescent="0.55000000000000004">
      <c r="A4" s="89" t="s">
        <v>32</v>
      </c>
      <c r="B4" s="89"/>
      <c r="C4" s="89"/>
      <c r="D4" s="89"/>
      <c r="E4" s="89"/>
      <c r="F4" s="89"/>
      <c r="G4" s="89"/>
      <c r="H4" s="72"/>
    </row>
    <row r="5" spans="1:18" s="52" customFormat="1" ht="14.4" x14ac:dyDescent="0.55000000000000004">
      <c r="A5" s="89"/>
      <c r="B5" s="89"/>
      <c r="C5" s="89"/>
      <c r="D5" s="89"/>
      <c r="E5" s="89"/>
      <c r="F5" s="89"/>
      <c r="G5" s="89"/>
      <c r="H5" s="72"/>
    </row>
    <row r="6" spans="1:18" s="49" customFormat="1" x14ac:dyDescent="0.5">
      <c r="A6" s="48"/>
      <c r="B6" s="48"/>
      <c r="C6" s="48"/>
      <c r="D6" s="48"/>
      <c r="E6" s="48"/>
      <c r="F6" s="48"/>
      <c r="G6" s="48"/>
      <c r="H6" s="74"/>
    </row>
    <row r="7" spans="1:18" ht="13.2" thickBot="1" x14ac:dyDescent="0.55000000000000004">
      <c r="C7" s="97" t="s">
        <v>43</v>
      </c>
      <c r="D7" s="98"/>
      <c r="E7" s="98"/>
      <c r="F7" s="98"/>
      <c r="G7" s="98"/>
      <c r="H7" s="98"/>
      <c r="I7" s="99"/>
      <c r="J7" s="97" t="s">
        <v>44</v>
      </c>
      <c r="K7" s="98"/>
      <c r="L7" s="98"/>
      <c r="M7" s="98"/>
      <c r="N7" s="98"/>
      <c r="O7" s="98"/>
      <c r="P7" s="98"/>
    </row>
    <row r="8" spans="1:18" ht="13.2" thickBot="1" x14ac:dyDescent="0.55000000000000004">
      <c r="A8" s="6" t="s">
        <v>33</v>
      </c>
      <c r="B8" s="6" t="s">
        <v>34</v>
      </c>
      <c r="C8" s="28">
        <v>1</v>
      </c>
      <c r="D8" s="29">
        <v>2</v>
      </c>
      <c r="E8" s="29">
        <v>3</v>
      </c>
      <c r="F8" s="29">
        <v>4</v>
      </c>
      <c r="G8" s="31">
        <v>5</v>
      </c>
      <c r="H8" s="30" t="s">
        <v>45</v>
      </c>
      <c r="I8" s="30" t="s">
        <v>0</v>
      </c>
      <c r="J8" s="28">
        <f>C8</f>
        <v>1</v>
      </c>
      <c r="K8" s="29">
        <f>D8</f>
        <v>2</v>
      </c>
      <c r="L8" s="29">
        <f>E8</f>
        <v>3</v>
      </c>
      <c r="M8" s="29">
        <f>F8</f>
        <v>4</v>
      </c>
      <c r="N8" s="31">
        <f>G8</f>
        <v>5</v>
      </c>
      <c r="O8" s="30" t="s">
        <v>45</v>
      </c>
      <c r="P8" s="30" t="s">
        <v>0</v>
      </c>
    </row>
    <row r="9" spans="1:18" ht="13.2" customHeight="1" x14ac:dyDescent="0.5">
      <c r="A9" s="94" t="s">
        <v>22</v>
      </c>
      <c r="B9" s="60" t="s">
        <v>35</v>
      </c>
      <c r="C9" s="8">
        <f>SUMIF(Asignaciones!$A$6:$A$65,"=1",Asignaciones!$C$6:$C$65)</f>
        <v>0</v>
      </c>
      <c r="D9" s="9">
        <f>SUMIF(Asignaciones!$A$6:$A$65,"=2",Asignaciones!$C$6:$C$65)</f>
        <v>0</v>
      </c>
      <c r="E9" s="9">
        <f>SUMIF(Asignaciones!$A$6:$A$65,"=3",Asignaciones!$C$6:$C$65)</f>
        <v>0</v>
      </c>
      <c r="F9" s="9">
        <f>SUMIF(Asignaciones!$A$6:$A$65,"=4",Asignaciones!$C$6:$C$65)</f>
        <v>0</v>
      </c>
      <c r="G9" s="32">
        <f>SUMIF(Asignaciones!$A$6:$A$65,"=5",Asignaciones!$C$6:$C$65)</f>
        <v>0</v>
      </c>
      <c r="H9" s="10">
        <f>I9-SUM(C9:G9)</f>
        <v>37234</v>
      </c>
      <c r="I9" s="10">
        <f>Asignaciones!C65</f>
        <v>37234</v>
      </c>
      <c r="J9" s="11"/>
      <c r="K9" s="12"/>
      <c r="L9" s="12"/>
      <c r="M9" s="12"/>
      <c r="N9" s="12"/>
      <c r="O9" s="44"/>
      <c r="P9" s="13"/>
      <c r="R9" s="7"/>
    </row>
    <row r="10" spans="1:18" ht="25.8" x14ac:dyDescent="0.5">
      <c r="A10" s="95"/>
      <c r="B10" s="61" t="s">
        <v>36</v>
      </c>
      <c r="C10" s="14">
        <f>C9-$G$1</f>
        <v>-5319.1428571428569</v>
      </c>
      <c r="D10" s="15">
        <f>D9-$G$1</f>
        <v>-5319.1428571428569</v>
      </c>
      <c r="E10" s="15">
        <f>E9-$G$1</f>
        <v>-5319.1428571428569</v>
      </c>
      <c r="F10" s="15">
        <f>F9-$G$1</f>
        <v>-5319.1428571428569</v>
      </c>
      <c r="G10" s="33">
        <f>G9-$G$1</f>
        <v>-5319.1428571428569</v>
      </c>
      <c r="H10" s="16"/>
      <c r="I10" s="16">
        <f>MAX(C10:G10)-MIN(C10:G10)</f>
        <v>0</v>
      </c>
      <c r="J10" s="17">
        <f>C10/$G$1</f>
        <v>-1</v>
      </c>
      <c r="K10" s="18">
        <f>D10/$G$1</f>
        <v>-1</v>
      </c>
      <c r="L10" s="18">
        <f>E10/$G$1</f>
        <v>-1</v>
      </c>
      <c r="M10" s="18">
        <f>F10/$G$1</f>
        <v>-1</v>
      </c>
      <c r="N10" s="18">
        <f>G10/$G$1</f>
        <v>-1</v>
      </c>
      <c r="O10" s="45"/>
      <c r="P10" s="27">
        <f>I10/$G$1</f>
        <v>0</v>
      </c>
      <c r="R10" s="7"/>
    </row>
    <row r="11" spans="1:18" x14ac:dyDescent="0.5">
      <c r="A11" s="95"/>
      <c r="B11" s="62" t="s">
        <v>37</v>
      </c>
      <c r="C11" s="14">
        <f>SUMIF(Asignaciones!$A$6:$A$65,"=1",Asignaciones!$D$6:$D$65)</f>
        <v>0</v>
      </c>
      <c r="D11" s="15">
        <f>SUMIF(Asignaciones!$A$6:$A$65,"=2",Asignaciones!$D$6:$D$65)</f>
        <v>0</v>
      </c>
      <c r="E11" s="15">
        <f>SUMIF(Asignaciones!$A$6:$A$65,"=3",Asignaciones!$D$6:$D$65)</f>
        <v>0</v>
      </c>
      <c r="F11" s="15">
        <f>SUMIF(Asignaciones!$A$6:$A$65,"=4",Asignaciones!$D$6:$D$65)</f>
        <v>0</v>
      </c>
      <c r="G11" s="33">
        <f>SUMIF(Asignaciones!$A$6:$A$65,"=5",Asignaciones!$D$6:$D$65)</f>
        <v>0</v>
      </c>
      <c r="H11" s="16">
        <f t="shared" ref="H11:H27" si="0">I11-SUM(C11:G11)</f>
        <v>6243</v>
      </c>
      <c r="I11" s="75">
        <v>6243</v>
      </c>
      <c r="J11" s="17" t="e">
        <f t="shared" ref="J11:P11" si="1">C11/C$9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si="1"/>
        <v>#DIV/0!</v>
      </c>
      <c r="O11" s="45">
        <f t="shared" si="1"/>
        <v>0.1676693344792394</v>
      </c>
      <c r="P11" s="19">
        <f t="shared" si="1"/>
        <v>0.1676693344792394</v>
      </c>
      <c r="R11" s="7"/>
    </row>
    <row r="12" spans="1:18" x14ac:dyDescent="0.5">
      <c r="A12" s="95"/>
      <c r="B12" s="62" t="s">
        <v>38</v>
      </c>
      <c r="C12" s="14">
        <f>SUMIF(Asignaciones!$A$6:$A$65,"=1",Asignaciones!$E$6:$E$65)</f>
        <v>0</v>
      </c>
      <c r="D12" s="15">
        <f>SUMIF(Asignaciones!$A$6:$A$65,"=2",Asignaciones!$E$6:$E$65)</f>
        <v>0</v>
      </c>
      <c r="E12" s="15">
        <f>SUMIF(Asignaciones!$A$6:$A$65,"=3",Asignaciones!$E$6:$E$65)</f>
        <v>0</v>
      </c>
      <c r="F12" s="15">
        <f>SUMIF(Asignaciones!$A$6:$A$65,"=4",Asignaciones!$E$6:$E$65)</f>
        <v>0</v>
      </c>
      <c r="G12" s="33">
        <f>SUMIF(Asignaciones!$A$6:$A$65,"=5",Asignaciones!$E$6:$E$65)</f>
        <v>0</v>
      </c>
      <c r="H12" s="16">
        <f t="shared" si="0"/>
        <v>20703</v>
      </c>
      <c r="I12" s="75">
        <v>20703</v>
      </c>
      <c r="J12" s="17" t="e">
        <f t="shared" ref="J12:N14" si="2">C12/C$9</f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 t="e">
        <f t="shared" si="2"/>
        <v>#DIV/0!</v>
      </c>
      <c r="O12" s="45">
        <f t="shared" ref="O12:O14" si="3">H12/H$9</f>
        <v>0.55602406402750171</v>
      </c>
      <c r="P12" s="19">
        <f t="shared" ref="P12:P14" si="4">I12/I$9</f>
        <v>0.55602406402750171</v>
      </c>
      <c r="R12" s="7"/>
    </row>
    <row r="13" spans="1:18" x14ac:dyDescent="0.5">
      <c r="A13" s="95"/>
      <c r="B13" s="62" t="s">
        <v>39</v>
      </c>
      <c r="C13" s="14">
        <f>SUMIF(Asignaciones!$A$6:$A$65,"=1",Asignaciones!$F$6:$F$65)</f>
        <v>0</v>
      </c>
      <c r="D13" s="15">
        <f>SUMIF(Asignaciones!$A$6:$A$65,"=2",Asignaciones!$F$6:$F$65)</f>
        <v>0</v>
      </c>
      <c r="E13" s="15">
        <f>SUMIF(Asignaciones!$A$6:$A$65,"=3",Asignaciones!$F$6:$F$65)</f>
        <v>0</v>
      </c>
      <c r="F13" s="15">
        <f>SUMIF(Asignaciones!$A$6:$A$65,"=4",Asignaciones!$F$6:$F$65)</f>
        <v>0</v>
      </c>
      <c r="G13" s="33">
        <f>SUMIF(Asignaciones!$A$6:$A$65,"=5",Asignaciones!$F$6:$F$65)</f>
        <v>0</v>
      </c>
      <c r="H13" s="16">
        <f t="shared" si="0"/>
        <v>1086</v>
      </c>
      <c r="I13" s="75">
        <v>1086</v>
      </c>
      <c r="J13" s="17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 t="e">
        <f t="shared" si="2"/>
        <v>#DIV/0!</v>
      </c>
      <c r="O13" s="45">
        <f t="shared" si="3"/>
        <v>2.9166890476446258E-2</v>
      </c>
      <c r="P13" s="19">
        <f t="shared" si="4"/>
        <v>2.9166890476446258E-2</v>
      </c>
      <c r="R13" s="7"/>
    </row>
    <row r="14" spans="1:18" ht="13.2" thickBot="1" x14ac:dyDescent="0.55000000000000004">
      <c r="A14" s="96"/>
      <c r="B14" s="63" t="s">
        <v>28</v>
      </c>
      <c r="C14" s="14">
        <f>SUMIF(Asignaciones!$A$6:$A$65,"=1",Asignaciones!$G$6:$G$65)</f>
        <v>0</v>
      </c>
      <c r="D14" s="15">
        <f>SUMIF(Asignaciones!$A$6:$A$65,"=2",Asignaciones!$G$6:$G$65)</f>
        <v>0</v>
      </c>
      <c r="E14" s="15">
        <f>SUMIF(Asignaciones!$A$6:$A$65,"=3",Asignaciones!$G$6:$G$65)</f>
        <v>0</v>
      </c>
      <c r="F14" s="15">
        <f>SUMIF(Asignaciones!$A$6:$A$65,"=4",Asignaciones!$G$6:$G$65)</f>
        <v>0</v>
      </c>
      <c r="G14" s="33">
        <f>SUMIF(Asignaciones!$A$6:$A$65,"=5",Asignaciones!$G$6:$G$65)</f>
        <v>0</v>
      </c>
      <c r="H14" s="16">
        <f t="shared" si="0"/>
        <v>8013</v>
      </c>
      <c r="I14" s="76">
        <v>8013</v>
      </c>
      <c r="J14" s="17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 t="e">
        <f t="shared" si="2"/>
        <v>#DIV/0!</v>
      </c>
      <c r="O14" s="35">
        <f t="shared" si="3"/>
        <v>0.21520653166460763</v>
      </c>
      <c r="P14" s="19">
        <f t="shared" si="4"/>
        <v>0.21520653166460763</v>
      </c>
      <c r="R14" s="7"/>
    </row>
    <row r="15" spans="1:18" ht="13.2" customHeight="1" x14ac:dyDescent="0.5">
      <c r="A15" s="91" t="s">
        <v>23</v>
      </c>
      <c r="B15" s="60" t="s">
        <v>40</v>
      </c>
      <c r="C15" s="8">
        <f>SUMIF(Asignaciones!$A$6:$A$65,"=1",Asignaciones!$H$6:$H$65)</f>
        <v>0</v>
      </c>
      <c r="D15" s="9">
        <f>SUMIF(Asignaciones!$A$6:$A$65,"=2",Asignaciones!$H$6:$H$65)</f>
        <v>0</v>
      </c>
      <c r="E15" s="9">
        <f>SUMIF(Asignaciones!$A$6:$A$65,"=3",Asignaciones!$H$6:$H$65)</f>
        <v>0</v>
      </c>
      <c r="F15" s="9">
        <f>SUMIF(Asignaciones!$A$6:$A$65,"=4",Asignaciones!$H$6:$H$65)</f>
        <v>0</v>
      </c>
      <c r="G15" s="32">
        <f>SUMIF(Asignaciones!$A$6:$A$65,"=5",Asignaciones!$H$6:$H$65)</f>
        <v>0</v>
      </c>
      <c r="H15" s="10">
        <f t="shared" si="0"/>
        <v>28904.764695299997</v>
      </c>
      <c r="I15" s="77">
        <v>28904.764695299997</v>
      </c>
      <c r="J15" s="11"/>
      <c r="K15" s="12"/>
      <c r="L15" s="12"/>
      <c r="M15" s="12"/>
      <c r="N15" s="12"/>
      <c r="O15" s="46"/>
      <c r="P15" s="26"/>
      <c r="R15" s="7"/>
    </row>
    <row r="16" spans="1:18" x14ac:dyDescent="0.5">
      <c r="A16" s="92"/>
      <c r="B16" s="62" t="s">
        <v>37</v>
      </c>
      <c r="C16" s="14">
        <f>SUMIF(Asignaciones!$A$6:$A$65,"=1",Asignaciones!$I$6:$I$65)</f>
        <v>0</v>
      </c>
      <c r="D16" s="15">
        <f>SUMIF(Asignaciones!$A$6:$A$65,"=2",Asignaciones!$I$6:$I$65)</f>
        <v>0</v>
      </c>
      <c r="E16" s="15">
        <f>SUMIF(Asignaciones!$A$6:$A$65,"=3",Asignaciones!$I$6:$I$65)</f>
        <v>0</v>
      </c>
      <c r="F16" s="15">
        <f>SUMIF(Asignaciones!$A$6:$A$65,"=4",Asignaciones!$I$6:$I$65)</f>
        <v>0</v>
      </c>
      <c r="G16" s="33">
        <f>SUMIF(Asignaciones!$A$6:$A$65,"=5",Asignaciones!$I$6:$I$65)</f>
        <v>0</v>
      </c>
      <c r="H16" s="16">
        <f t="shared" si="0"/>
        <v>4333.46159291</v>
      </c>
      <c r="I16" s="75">
        <v>4333.46159291</v>
      </c>
      <c r="J16" s="17" t="e">
        <f t="shared" ref="J16:N19" si="5">C16/C$15</f>
        <v>#DIV/0!</v>
      </c>
      <c r="K16" s="18" t="e">
        <f t="shared" si="5"/>
        <v>#DIV/0!</v>
      </c>
      <c r="L16" s="18" t="e">
        <f t="shared" si="5"/>
        <v>#DIV/0!</v>
      </c>
      <c r="M16" s="18" t="e">
        <f t="shared" si="5"/>
        <v>#DIV/0!</v>
      </c>
      <c r="N16" s="18" t="e">
        <f t="shared" si="5"/>
        <v>#DIV/0!</v>
      </c>
      <c r="O16" s="45">
        <f t="shared" ref="O16:O19" si="6">H16/H$15</f>
        <v>0.14992205051974128</v>
      </c>
      <c r="P16" s="19">
        <f>I16/I$15</f>
        <v>0.14992205051974128</v>
      </c>
      <c r="R16" s="7"/>
    </row>
    <row r="17" spans="1:18" x14ac:dyDescent="0.5">
      <c r="A17" s="92"/>
      <c r="B17" s="62" t="s">
        <v>38</v>
      </c>
      <c r="C17" s="14">
        <f>SUMIF(Asignaciones!$A$6:$A$65,"=1",Asignaciones!$J$6:$J$65)</f>
        <v>0</v>
      </c>
      <c r="D17" s="15">
        <f>SUMIF(Asignaciones!$A$6:$A$65,"=2",Asignaciones!$J$6:$J$65)</f>
        <v>0</v>
      </c>
      <c r="E17" s="15">
        <f>SUMIF(Asignaciones!$A$6:$A$65,"=3",Asignaciones!$J$6:$J$65)</f>
        <v>0</v>
      </c>
      <c r="F17" s="15">
        <f>SUMIF(Asignaciones!$A$6:$A$65,"=4",Asignaciones!$J$6:$J$65)</f>
        <v>0</v>
      </c>
      <c r="G17" s="33">
        <f>SUMIF(Asignaciones!$A$6:$A$65,"=5",Asignaciones!$J$6:$J$65)</f>
        <v>0</v>
      </c>
      <c r="H17" s="16">
        <f t="shared" si="0"/>
        <v>17049.3319935</v>
      </c>
      <c r="I17" s="75">
        <v>17049.3319935</v>
      </c>
      <c r="J17" s="17" t="e">
        <f t="shared" si="5"/>
        <v>#DIV/0!</v>
      </c>
      <c r="K17" s="18" t="e">
        <f t="shared" si="5"/>
        <v>#DIV/0!</v>
      </c>
      <c r="L17" s="18" t="e">
        <f t="shared" si="5"/>
        <v>#DIV/0!</v>
      </c>
      <c r="M17" s="18" t="e">
        <f t="shared" si="5"/>
        <v>#DIV/0!</v>
      </c>
      <c r="N17" s="18" t="e">
        <f t="shared" si="5"/>
        <v>#DIV/0!</v>
      </c>
      <c r="O17" s="45">
        <f t="shared" si="6"/>
        <v>0.58984503673445488</v>
      </c>
      <c r="P17" s="19">
        <f t="shared" ref="P17:P19" si="7">I17/I$15</f>
        <v>0.58984503673445488</v>
      </c>
      <c r="R17" s="7"/>
    </row>
    <row r="18" spans="1:18" x14ac:dyDescent="0.5">
      <c r="A18" s="92"/>
      <c r="B18" s="62" t="s">
        <v>39</v>
      </c>
      <c r="C18" s="14">
        <f>SUMIF(Asignaciones!$A$6:$A$65,"=1",Asignaciones!$K$6:$K$65)</f>
        <v>0</v>
      </c>
      <c r="D18" s="15">
        <f>SUMIF(Asignaciones!$A$6:$A$65,"=2",Asignaciones!$K$6:$K$65)</f>
        <v>0</v>
      </c>
      <c r="E18" s="15">
        <f>SUMIF(Asignaciones!$A$6:$A$65,"=3",Asignaciones!$K$6:$K$65)</f>
        <v>0</v>
      </c>
      <c r="F18" s="15">
        <f>SUMIF(Asignaciones!$A$6:$A$65,"=4",Asignaciones!$K$6:$K$65)</f>
        <v>0</v>
      </c>
      <c r="G18" s="33">
        <f>SUMIF(Asignaciones!$A$6:$A$65,"=5",Asignaciones!$K$6:$K$65)</f>
        <v>0</v>
      </c>
      <c r="H18" s="16">
        <f t="shared" si="0"/>
        <v>763.00001377000012</v>
      </c>
      <c r="I18" s="75">
        <v>763.00001377000012</v>
      </c>
      <c r="J18" s="17" t="e">
        <f t="shared" si="5"/>
        <v>#DIV/0!</v>
      </c>
      <c r="K18" s="18" t="e">
        <f t="shared" si="5"/>
        <v>#DIV/0!</v>
      </c>
      <c r="L18" s="18" t="e">
        <f t="shared" si="5"/>
        <v>#DIV/0!</v>
      </c>
      <c r="M18" s="18" t="e">
        <f t="shared" si="5"/>
        <v>#DIV/0!</v>
      </c>
      <c r="N18" s="18" t="e">
        <f t="shared" si="5"/>
        <v>#DIV/0!</v>
      </c>
      <c r="O18" s="45">
        <f t="shared" si="6"/>
        <v>2.6397032524332096E-2</v>
      </c>
      <c r="P18" s="19">
        <f t="shared" si="7"/>
        <v>2.6397032524332096E-2</v>
      </c>
      <c r="R18" s="7"/>
    </row>
    <row r="19" spans="1:18" ht="13.2" thickBot="1" x14ac:dyDescent="0.55000000000000004">
      <c r="A19" s="92"/>
      <c r="B19" s="63" t="s">
        <v>28</v>
      </c>
      <c r="C19" s="14">
        <f>SUMIF(Asignaciones!$A$6:$A$65,"=1",Asignaciones!$L$6:$L$65)</f>
        <v>0</v>
      </c>
      <c r="D19" s="15">
        <f>SUMIF(Asignaciones!$A$6:$A$65,"=2",Asignaciones!$L$6:$L$65)</f>
        <v>0</v>
      </c>
      <c r="E19" s="15">
        <f>SUMIF(Asignaciones!$A$6:$A$65,"=3",Asignaciones!$L$6:$L$65)</f>
        <v>0</v>
      </c>
      <c r="F19" s="15">
        <f>SUMIF(Asignaciones!$A$6:$A$65,"=4",Asignaciones!$L$6:$L$65)</f>
        <v>0</v>
      </c>
      <c r="G19" s="33">
        <f>SUMIF(Asignaciones!$A$6:$A$65,"=5",Asignaciones!$L$6:$L$65)</f>
        <v>0</v>
      </c>
      <c r="H19" s="16">
        <f t="shared" si="0"/>
        <v>5832.9710631799999</v>
      </c>
      <c r="I19" s="76">
        <v>5832.9710631799999</v>
      </c>
      <c r="J19" s="17" t="e">
        <f t="shared" si="5"/>
        <v>#DIV/0!</v>
      </c>
      <c r="K19" s="18" t="e">
        <f t="shared" si="5"/>
        <v>#DIV/0!</v>
      </c>
      <c r="L19" s="18" t="e">
        <f t="shared" si="5"/>
        <v>#DIV/0!</v>
      </c>
      <c r="M19" s="18" t="e">
        <f t="shared" si="5"/>
        <v>#DIV/0!</v>
      </c>
      <c r="N19" s="18" t="e">
        <f t="shared" si="5"/>
        <v>#DIV/0!</v>
      </c>
      <c r="O19" s="35">
        <f t="shared" si="6"/>
        <v>0.20179963838724688</v>
      </c>
      <c r="P19" s="19">
        <f t="shared" si="7"/>
        <v>0.20179963838724688</v>
      </c>
      <c r="R19" s="7"/>
    </row>
    <row r="20" spans="1:18" ht="13.2" customHeight="1" x14ac:dyDescent="0.5">
      <c r="A20" s="91" t="s">
        <v>49</v>
      </c>
      <c r="B20" s="60" t="s">
        <v>41</v>
      </c>
      <c r="C20" s="8">
        <f>SUMIF(Asignaciones!$A$6:$A$65,"=1",Asignaciones!$M$6:$M$65)</f>
        <v>0</v>
      </c>
      <c r="D20" s="9">
        <f>SUMIF(Asignaciones!$A$6:$A$65,"=2",Asignaciones!$M$6:$M$65)</f>
        <v>0</v>
      </c>
      <c r="E20" s="9">
        <f>SUMIF(Asignaciones!$A$6:$A$65,"=3",Asignaciones!$M$6:$M$65)</f>
        <v>0</v>
      </c>
      <c r="F20" s="9">
        <f>SUMIF(Asignaciones!$A$6:$A$65,"=4",Asignaciones!$M$6:$M$65)</f>
        <v>0</v>
      </c>
      <c r="G20" s="32">
        <f>SUMIF(Asignaciones!$A$6:$A$65,"=5",Asignaciones!$M$6:$M$65)</f>
        <v>0</v>
      </c>
      <c r="H20" s="10">
        <f t="shared" si="0"/>
        <v>24334.996533420006</v>
      </c>
      <c r="I20" s="78">
        <v>24334.996533420006</v>
      </c>
      <c r="J20" s="11"/>
      <c r="K20" s="12"/>
      <c r="L20" s="12"/>
      <c r="M20" s="12"/>
      <c r="N20" s="12"/>
      <c r="O20" s="45"/>
      <c r="P20" s="26"/>
      <c r="R20" s="7"/>
    </row>
    <row r="21" spans="1:18" s="50" customFormat="1" x14ac:dyDescent="0.5">
      <c r="A21" s="92"/>
      <c r="B21" s="62" t="s">
        <v>2</v>
      </c>
      <c r="C21" s="14">
        <f>SUMIF(Asignaciones!$A$6:$A$65,"=1",Asignaciones!$N$6:$N$65)</f>
        <v>0</v>
      </c>
      <c r="D21" s="15">
        <f>SUMIF(Asignaciones!$A$6:$A$65,"=2",Asignaciones!$N$6:$N$65)</f>
        <v>0</v>
      </c>
      <c r="E21" s="15">
        <f>SUMIF(Asignaciones!$A$6:$A$65,"=3",Asignaciones!$N$6:$N$65)</f>
        <v>0</v>
      </c>
      <c r="F21" s="15">
        <f>SUMIF(Asignaciones!$A$6:$A$65,"=4",Asignaciones!$N$6:$N$65)</f>
        <v>0</v>
      </c>
      <c r="G21" s="33">
        <f>SUMIF(Asignaciones!$A$6:$A$65,"=5",Asignaciones!$N$6:$N$65)</f>
        <v>0</v>
      </c>
      <c r="H21" s="16">
        <f t="shared" si="0"/>
        <v>3842.5701508238358</v>
      </c>
      <c r="I21" s="78">
        <v>3842.5701508238358</v>
      </c>
      <c r="J21" s="17" t="e">
        <f t="shared" ref="J21:N23" si="8">C21/C$19</f>
        <v>#DIV/0!</v>
      </c>
      <c r="K21" s="18" t="e">
        <f t="shared" si="8"/>
        <v>#DIV/0!</v>
      </c>
      <c r="L21" s="18" t="e">
        <f t="shared" si="8"/>
        <v>#DIV/0!</v>
      </c>
      <c r="M21" s="18" t="e">
        <f t="shared" si="8"/>
        <v>#DIV/0!</v>
      </c>
      <c r="N21" s="18" t="e">
        <f t="shared" si="8"/>
        <v>#DIV/0!</v>
      </c>
      <c r="O21" s="45">
        <f>H21/H$20</f>
        <v>0.15790304903256161</v>
      </c>
      <c r="P21" s="19">
        <f>I21/I$20</f>
        <v>0.15790304903256161</v>
      </c>
      <c r="R21" s="7"/>
    </row>
    <row r="22" spans="1:18" x14ac:dyDescent="0.5">
      <c r="A22" s="92"/>
      <c r="B22" s="62" t="s">
        <v>28</v>
      </c>
      <c r="C22" s="14">
        <f>SUMIF(Asignaciones!$A$6:$A$65,"=1",Asignaciones!$O$6:$O$65)</f>
        <v>0</v>
      </c>
      <c r="D22" s="15">
        <f>SUMIF(Asignaciones!$A$6:$A$65,"=2",Asignaciones!$O$6:$O$65)</f>
        <v>0</v>
      </c>
      <c r="E22" s="15">
        <f>SUMIF(Asignaciones!$A$6:$A$65,"=3",Asignaciones!$O$6:$O$65)</f>
        <v>0</v>
      </c>
      <c r="F22" s="15">
        <f>SUMIF(Asignaciones!$A$6:$A$65,"=4",Asignaciones!$O$6:$O$65)</f>
        <v>0</v>
      </c>
      <c r="G22" s="33">
        <f>SUMIF(Asignaciones!$A$6:$A$65,"=5",Asignaciones!$O$6:$O$65)</f>
        <v>0</v>
      </c>
      <c r="H22" s="16">
        <f t="shared" si="0"/>
        <v>1435.0456774099996</v>
      </c>
      <c r="I22" s="78">
        <v>1435.0456774099996</v>
      </c>
      <c r="J22" s="17" t="e">
        <f t="shared" si="8"/>
        <v>#DIV/0!</v>
      </c>
      <c r="K22" s="18" t="e">
        <f t="shared" si="8"/>
        <v>#DIV/0!</v>
      </c>
      <c r="L22" s="18" t="e">
        <f t="shared" si="8"/>
        <v>#DIV/0!</v>
      </c>
      <c r="M22" s="18" t="e">
        <f t="shared" si="8"/>
        <v>#DIV/0!</v>
      </c>
      <c r="N22" s="18" t="e">
        <f t="shared" si="8"/>
        <v>#DIV/0!</v>
      </c>
      <c r="O22" s="45">
        <f t="shared" ref="O22:O23" si="9">H22/H$20</f>
        <v>5.8970449222756488E-2</v>
      </c>
      <c r="P22" s="19">
        <f t="shared" ref="P22:P23" si="10">I22/I$20</f>
        <v>5.8970449222756488E-2</v>
      </c>
      <c r="R22" s="7"/>
    </row>
    <row r="23" spans="1:18" ht="13.2" thickBot="1" x14ac:dyDescent="0.55000000000000004">
      <c r="A23" s="93"/>
      <c r="B23" s="64" t="s">
        <v>3</v>
      </c>
      <c r="C23" s="20">
        <f>SUMIF(Asignaciones!$A$6:$A$65,"=1",Asignaciones!$P$6:$P$65)</f>
        <v>0</v>
      </c>
      <c r="D23" s="21">
        <f>SUMIF(Asignaciones!$A$6:$A$65,"=2",Asignaciones!$P$6:$P$65)</f>
        <v>0</v>
      </c>
      <c r="E23" s="21">
        <f>SUMIF(Asignaciones!$A$6:$A$65,"=3",Asignaciones!$P$6:$P$65)</f>
        <v>0</v>
      </c>
      <c r="F23" s="21">
        <f>SUMIF(Asignaciones!$A$6:$A$65,"=4",Asignaciones!$P$6:$P$65)</f>
        <v>0</v>
      </c>
      <c r="G23" s="34">
        <f>SUMIF(Asignaciones!$A$6:$A$65,"=5",Asignaciones!$P$6:$P$65)</f>
        <v>0</v>
      </c>
      <c r="H23" s="22">
        <f t="shared" si="0"/>
        <v>792.94661221999991</v>
      </c>
      <c r="I23" s="78">
        <v>792.94661221999991</v>
      </c>
      <c r="J23" s="23" t="e">
        <f t="shared" si="8"/>
        <v>#DIV/0!</v>
      </c>
      <c r="K23" s="24" t="e">
        <f t="shared" si="8"/>
        <v>#DIV/0!</v>
      </c>
      <c r="L23" s="24" t="e">
        <f t="shared" si="8"/>
        <v>#DIV/0!</v>
      </c>
      <c r="M23" s="24" t="e">
        <f t="shared" si="8"/>
        <v>#DIV/0!</v>
      </c>
      <c r="N23" s="24" t="e">
        <f t="shared" si="8"/>
        <v>#DIV/0!</v>
      </c>
      <c r="O23" s="45">
        <f t="shared" si="9"/>
        <v>3.2584619896330033E-2</v>
      </c>
      <c r="P23" s="25">
        <f t="shared" si="10"/>
        <v>3.2584619896330033E-2</v>
      </c>
      <c r="R23" s="7"/>
    </row>
    <row r="24" spans="1:18" ht="13.2" customHeight="1" x14ac:dyDescent="0.5">
      <c r="A24" s="91" t="s">
        <v>50</v>
      </c>
      <c r="B24" s="60" t="s">
        <v>42</v>
      </c>
      <c r="C24" s="8">
        <f>SUMIF(Asignaciones!$A$6:$A$65,"=1",Asignaciones!$Q$6:$Q$65)</f>
        <v>0</v>
      </c>
      <c r="D24" s="9">
        <f>SUMIF(Asignaciones!$A$6:$A$65,"=2",Asignaciones!$Q$6:$Q$65)</f>
        <v>0</v>
      </c>
      <c r="E24" s="9">
        <f>SUMIF(Asignaciones!$A$6:$A$65,"=3",Asignaciones!$Q$6:$Q$65)</f>
        <v>0</v>
      </c>
      <c r="F24" s="9">
        <f>SUMIF(Asignaciones!$A$6:$A$65,"=4",Asignaciones!$Q$6:$Q$65)</f>
        <v>0</v>
      </c>
      <c r="G24" s="32">
        <f>SUMIF(Asignaciones!$A$6:$A$65,"=5",Asignaciones!$Q$6:$Q$65)</f>
        <v>0</v>
      </c>
      <c r="H24" s="10">
        <f t="shared" si="0"/>
        <v>19978.622378900003</v>
      </c>
      <c r="I24" s="77">
        <v>19978.622378900003</v>
      </c>
      <c r="J24" s="11"/>
      <c r="K24" s="12"/>
      <c r="L24" s="12"/>
      <c r="M24" s="12"/>
      <c r="N24" s="12"/>
      <c r="O24" s="46"/>
      <c r="P24" s="26"/>
      <c r="R24" s="7"/>
    </row>
    <row r="25" spans="1:18" x14ac:dyDescent="0.5">
      <c r="A25" s="92"/>
      <c r="B25" s="62" t="s">
        <v>2</v>
      </c>
      <c r="C25" s="14">
        <f>SUMIF(Asignaciones!$A$6:$A$65,"=1",Asignaciones!$R$6:$R$65)</f>
        <v>0</v>
      </c>
      <c r="D25" s="15">
        <f>SUMIF(Asignaciones!$A$6:$A$65,"=2",Asignaciones!$R$6:$R$65)</f>
        <v>0</v>
      </c>
      <c r="E25" s="15">
        <f>SUMIF(Asignaciones!$A$6:$A$65,"=3",Asignaciones!$R$6:$R$65)</f>
        <v>0</v>
      </c>
      <c r="F25" s="15">
        <f>SUMIF(Asignaciones!$A$6:$A$65,"=4",Asignaciones!$R$6:$R$65)</f>
        <v>0</v>
      </c>
      <c r="G25" s="33">
        <f>SUMIF(Asignaciones!$A$6:$A$65,"=5",Asignaciones!$R$6:$R$65)</f>
        <v>0</v>
      </c>
      <c r="H25" s="16">
        <f t="shared" si="0"/>
        <v>3021.9210417845775</v>
      </c>
      <c r="I25" s="75">
        <v>3021.9210417845775</v>
      </c>
      <c r="J25" s="17" t="e">
        <f t="shared" ref="J25:N27" si="11">C25/C$23</f>
        <v>#DIV/0!</v>
      </c>
      <c r="K25" s="18" t="e">
        <f t="shared" si="11"/>
        <v>#DIV/0!</v>
      </c>
      <c r="L25" s="18" t="e">
        <f t="shared" si="11"/>
        <v>#DIV/0!</v>
      </c>
      <c r="M25" s="18" t="e">
        <f t="shared" si="11"/>
        <v>#DIV/0!</v>
      </c>
      <c r="N25" s="18" t="e">
        <f t="shared" si="11"/>
        <v>#DIV/0!</v>
      </c>
      <c r="O25" s="45">
        <f>H25/H$24</f>
        <v>0.15125772860976217</v>
      </c>
      <c r="P25" s="19">
        <f>I25/I$24</f>
        <v>0.15125772860976217</v>
      </c>
      <c r="R25" s="7"/>
    </row>
    <row r="26" spans="1:18" x14ac:dyDescent="0.5">
      <c r="A26" s="92"/>
      <c r="B26" s="62" t="s">
        <v>28</v>
      </c>
      <c r="C26" s="14">
        <f>SUMIF(Asignaciones!$A$6:$A$65,"=1",Asignaciones!$S$6:$S$65)</f>
        <v>0</v>
      </c>
      <c r="D26" s="15">
        <f>SUMIF(Asignaciones!$A$6:$A$65,"=2",Asignaciones!$S$6:$S$65)</f>
        <v>0</v>
      </c>
      <c r="E26" s="15">
        <f>SUMIF(Asignaciones!$A$6:$A$65,"=3",Asignaciones!$S$6:$S$65)</f>
        <v>0</v>
      </c>
      <c r="F26" s="15">
        <f>SUMIF(Asignaciones!$A$6:$A$65,"=4",Asignaciones!$S$6:$S$65)</f>
        <v>0</v>
      </c>
      <c r="G26" s="33">
        <f>SUMIF(Asignaciones!$A$6:$A$65,"=5",Asignaciones!$S$6:$S$65)</f>
        <v>0</v>
      </c>
      <c r="H26" s="16">
        <f t="shared" si="0"/>
        <v>1127.3340268600002</v>
      </c>
      <c r="I26" s="75">
        <v>1127.3340268600002</v>
      </c>
      <c r="J26" s="17" t="e">
        <f t="shared" si="11"/>
        <v>#DIV/0!</v>
      </c>
      <c r="K26" s="18" t="e">
        <f t="shared" si="11"/>
        <v>#DIV/0!</v>
      </c>
      <c r="L26" s="18" t="e">
        <f t="shared" si="11"/>
        <v>#DIV/0!</v>
      </c>
      <c r="M26" s="18" t="e">
        <f t="shared" si="11"/>
        <v>#DIV/0!</v>
      </c>
      <c r="N26" s="18" t="e">
        <f t="shared" si="11"/>
        <v>#DIV/0!</v>
      </c>
      <c r="O26" s="45">
        <f t="shared" ref="O26:O27" si="12">H26/H$24</f>
        <v>5.642701511044175E-2</v>
      </c>
      <c r="P26" s="19">
        <f t="shared" ref="P26:P27" si="13">I26/I$24</f>
        <v>5.642701511044175E-2</v>
      </c>
      <c r="R26" s="7"/>
    </row>
    <row r="27" spans="1:18" ht="13.2" thickBot="1" x14ac:dyDescent="0.55000000000000004">
      <c r="A27" s="93"/>
      <c r="B27" s="64" t="s">
        <v>3</v>
      </c>
      <c r="C27" s="20">
        <f>SUMIF(Asignaciones!$A$6:$A$65,"=1",Asignaciones!$T$6:$T$65)</f>
        <v>0</v>
      </c>
      <c r="D27" s="21">
        <f>SUMIF(Asignaciones!$A$6:$A$65,"=2",Asignaciones!$T$6:$T$65)</f>
        <v>0</v>
      </c>
      <c r="E27" s="21">
        <f>SUMIF(Asignaciones!$A$6:$A$65,"=3",Asignaciones!$T$6:$T$65)</f>
        <v>0</v>
      </c>
      <c r="F27" s="21">
        <f>SUMIF(Asignaciones!$A$6:$A$65,"=4",Asignaciones!$T$6:$T$65)</f>
        <v>0</v>
      </c>
      <c r="G27" s="34">
        <f>SUMIF(Asignaciones!$A$6:$A$65,"=5",Asignaciones!$T$6:$T$65)</f>
        <v>0</v>
      </c>
      <c r="H27" s="22">
        <f t="shared" si="0"/>
        <v>606.29868432000012</v>
      </c>
      <c r="I27" s="76">
        <v>606.29868432000012</v>
      </c>
      <c r="J27" s="23" t="e">
        <f t="shared" si="11"/>
        <v>#DIV/0!</v>
      </c>
      <c r="K27" s="24" t="e">
        <f t="shared" si="11"/>
        <v>#DIV/0!</v>
      </c>
      <c r="L27" s="24" t="e">
        <f t="shared" si="11"/>
        <v>#DIV/0!</v>
      </c>
      <c r="M27" s="24" t="e">
        <f t="shared" si="11"/>
        <v>#DIV/0!</v>
      </c>
      <c r="N27" s="24" t="e">
        <f t="shared" si="11"/>
        <v>#DIV/0!</v>
      </c>
      <c r="O27" s="35">
        <f t="shared" si="12"/>
        <v>3.0347371946943126E-2</v>
      </c>
      <c r="P27" s="25">
        <f t="shared" si="13"/>
        <v>3.0347371946943126E-2</v>
      </c>
      <c r="R27" s="7"/>
    </row>
    <row r="28" spans="1:18" ht="15.6" x14ac:dyDescent="0.6">
      <c r="A28" s="2"/>
      <c r="B28" s="2"/>
      <c r="C28" s="2"/>
      <c r="D28" s="2"/>
      <c r="E28" s="2"/>
      <c r="F28" s="2"/>
      <c r="G28" s="2"/>
      <c r="H28" s="79"/>
      <c r="I28" s="2"/>
      <c r="J28" s="2"/>
      <c r="K28" s="2"/>
    </row>
    <row r="29" spans="1:18" ht="15.6" x14ac:dyDescent="0.6">
      <c r="A29" s="1" t="s">
        <v>46</v>
      </c>
    </row>
    <row r="30" spans="1:18" x14ac:dyDescent="0.5">
      <c r="A30" s="90" t="s">
        <v>47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18" x14ac:dyDescent="0.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18" x14ac:dyDescent="0.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1:18" x14ac:dyDescent="0.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1:18" x14ac:dyDescent="0.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1:18" x14ac:dyDescent="0.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</sheetData>
  <sheetProtection sheet="1" selectLockedCells="1"/>
  <protectedRanges>
    <protectedRange sqref="A5:B5" name="Range1_1"/>
    <protectedRange sqref="C7:F7 J7:L7" name="Range1_2"/>
  </protectedRanges>
  <mergeCells count="8">
    <mergeCell ref="A4:G5"/>
    <mergeCell ref="A30:R35"/>
    <mergeCell ref="A20:A23"/>
    <mergeCell ref="A24:A27"/>
    <mergeCell ref="A15:A19"/>
    <mergeCell ref="A9:A14"/>
    <mergeCell ref="J7:P7"/>
    <mergeCell ref="C7:I7"/>
  </mergeCells>
  <phoneticPr fontId="2" type="noConversion"/>
  <conditionalFormatting sqref="P10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Asignaciones</vt:lpstr>
      <vt:lpstr>Balanza de 5</vt:lpstr>
      <vt:lpstr>Pop_Units</vt:lpstr>
      <vt:lpstr>Asignaciones!Print_Area</vt:lpstr>
      <vt:lpstr>Asignaciones!Print_Titles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2018-10-23T05:29:17Z</dcterms:modified>
</cp:coreProperties>
</file>