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wphi\NDC Dropbox\mapdata\Goleta 2021\kit\Official Adjusted Data\"/>
    </mc:Choice>
  </mc:AlternateContent>
  <xr:revisionPtr revIDLastSave="0" documentId="13_ncr:1_{7283BA8C-A1AE-4DA7-9953-BCA3B95A16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strucciones" sheetId="4" r:id="rId1"/>
    <sheet name="asignación" sheetId="1" r:id="rId2"/>
    <sheet name="resultados" sheetId="2" r:id="rId3"/>
  </sheets>
  <definedNames>
    <definedName name="Pop_Units">asignación!$B$5:$D$5</definedName>
    <definedName name="_xlnm.Print_Area" localSheetId="1">asignación!$B$4:$P$58</definedName>
    <definedName name="_xlnm.Print_Titles" localSheetId="1">asignación!$5:$5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" i="1"/>
  <c r="C61" i="1"/>
  <c r="L7" i="2"/>
  <c r="K7" i="2"/>
  <c r="J7" i="2"/>
  <c r="I7" i="2"/>
  <c r="P16" i="1" l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D61" i="1"/>
  <c r="E61" i="1"/>
  <c r="F61" i="1"/>
  <c r="G61" i="1"/>
  <c r="H61" i="1"/>
  <c r="I61" i="1"/>
  <c r="J61" i="1"/>
  <c r="K61" i="1"/>
  <c r="M61" i="1"/>
  <c r="N61" i="1"/>
  <c r="O61" i="1"/>
  <c r="L61" i="1" l="1"/>
  <c r="P6" i="1"/>
  <c r="P7" i="1"/>
  <c r="P8" i="1"/>
  <c r="P9" i="1"/>
  <c r="P10" i="1"/>
  <c r="P11" i="1"/>
  <c r="P12" i="1"/>
  <c r="P13" i="1"/>
  <c r="P14" i="1"/>
  <c r="P15" i="1"/>
  <c r="N11" i="2" l="1"/>
  <c r="N12" i="2"/>
  <c r="N13" i="2"/>
  <c r="N14" i="2"/>
  <c r="N16" i="2"/>
  <c r="N17" i="2"/>
  <c r="N18" i="2"/>
  <c r="N20" i="2"/>
  <c r="N21" i="2"/>
  <c r="N22" i="2"/>
  <c r="C10" i="2"/>
  <c r="D10" i="2"/>
  <c r="E10" i="2"/>
  <c r="F10" i="2"/>
  <c r="C11" i="2"/>
  <c r="D11" i="2"/>
  <c r="E11" i="2"/>
  <c r="F11" i="2"/>
  <c r="C12" i="2"/>
  <c r="D12" i="2"/>
  <c r="E12" i="2"/>
  <c r="F12" i="2"/>
  <c r="C13" i="2"/>
  <c r="D13" i="2"/>
  <c r="E13" i="2"/>
  <c r="F13" i="2"/>
  <c r="C14" i="2"/>
  <c r="D14" i="2"/>
  <c r="E14" i="2"/>
  <c r="F14" i="2"/>
  <c r="C15" i="2"/>
  <c r="D15" i="2"/>
  <c r="E15" i="2"/>
  <c r="F15" i="2"/>
  <c r="C16" i="2"/>
  <c r="D16" i="2"/>
  <c r="E16" i="2"/>
  <c r="F16" i="2"/>
  <c r="C17" i="2"/>
  <c r="D17" i="2"/>
  <c r="E17" i="2"/>
  <c r="F17" i="2"/>
  <c r="C18" i="2"/>
  <c r="D18" i="2"/>
  <c r="E18" i="2"/>
  <c r="F18" i="2"/>
  <c r="C19" i="2"/>
  <c r="D19" i="2"/>
  <c r="E19" i="2"/>
  <c r="F19" i="2"/>
  <c r="C20" i="2"/>
  <c r="D20" i="2"/>
  <c r="E20" i="2"/>
  <c r="F20" i="2"/>
  <c r="C21" i="2"/>
  <c r="D21" i="2"/>
  <c r="E21" i="2"/>
  <c r="F21" i="2"/>
  <c r="C22" i="2"/>
  <c r="D22" i="2"/>
  <c r="E22" i="2"/>
  <c r="F22" i="2"/>
  <c r="P59" i="1"/>
  <c r="F8" i="2"/>
  <c r="E8" i="2"/>
  <c r="D8" i="2"/>
  <c r="C8" i="2"/>
  <c r="H8" i="2"/>
  <c r="G1" i="2" s="1"/>
  <c r="I21" i="2" l="1"/>
  <c r="L18" i="2"/>
  <c r="L16" i="2"/>
  <c r="L17" i="2"/>
  <c r="L14" i="2"/>
  <c r="K14" i="2"/>
  <c r="J20" i="2"/>
  <c r="J12" i="2"/>
  <c r="J21" i="2"/>
  <c r="L20" i="2"/>
  <c r="I18" i="2"/>
  <c r="L11" i="2"/>
  <c r="L12" i="2"/>
  <c r="I22" i="2"/>
  <c r="I14" i="2"/>
  <c r="K12" i="2"/>
  <c r="L21" i="2"/>
  <c r="K18" i="2"/>
  <c r="L13" i="2"/>
  <c r="I12" i="2"/>
  <c r="I20" i="2"/>
  <c r="K21" i="2"/>
  <c r="G15" i="2"/>
  <c r="K13" i="2"/>
  <c r="J11" i="2"/>
  <c r="J16" i="2"/>
  <c r="J22" i="2"/>
  <c r="G19" i="2"/>
  <c r="K17" i="2"/>
  <c r="I16" i="2"/>
  <c r="G12" i="2"/>
  <c r="G11" i="2"/>
  <c r="K22" i="2"/>
  <c r="K20" i="2"/>
  <c r="J17" i="2"/>
  <c r="G14" i="2"/>
  <c r="G17" i="2"/>
  <c r="G16" i="2"/>
  <c r="G18" i="2"/>
  <c r="K16" i="2"/>
  <c r="L22" i="2"/>
  <c r="G13" i="2"/>
  <c r="I11" i="2"/>
  <c r="I17" i="2"/>
  <c r="J18" i="2"/>
  <c r="J13" i="2"/>
  <c r="I13" i="2"/>
  <c r="G20" i="2"/>
  <c r="G21" i="2"/>
  <c r="J14" i="2"/>
  <c r="K11" i="2"/>
  <c r="G10" i="2"/>
  <c r="G22" i="2"/>
  <c r="P61" i="1"/>
  <c r="G8" i="2"/>
  <c r="M22" i="2" l="1"/>
  <c r="M17" i="2"/>
  <c r="M11" i="2"/>
  <c r="M14" i="2"/>
  <c r="M13" i="2"/>
  <c r="M16" i="2"/>
  <c r="M12" i="2"/>
  <c r="M21" i="2"/>
  <c r="M18" i="2"/>
  <c r="M20" i="2"/>
  <c r="H2" i="1" l="1"/>
  <c r="K2" i="1"/>
  <c r="E9" i="2" l="1"/>
  <c r="F9" i="2"/>
  <c r="L9" i="2" l="1"/>
  <c r="L2" i="1"/>
  <c r="K9" i="2"/>
  <c r="I2" i="1"/>
  <c r="B2" i="1" l="1"/>
  <c r="E2" i="1"/>
  <c r="C9" i="2" l="1"/>
  <c r="D9" i="2"/>
  <c r="H9" i="2" l="1"/>
  <c r="N9" i="2" s="1"/>
  <c r="F2" i="1"/>
  <c r="J9" i="2"/>
  <c r="I9" i="2"/>
  <c r="C2" i="1"/>
</calcChain>
</file>

<file path=xl/sharedStrings.xml><?xml version="1.0" encoding="utf-8"?>
<sst xmlns="http://schemas.openxmlformats.org/spreadsheetml/2006/main" count="74" uniqueCount="54">
  <si>
    <t>Total</t>
  </si>
  <si>
    <t xml:space="preserve"> Hisp</t>
  </si>
  <si>
    <t>Latino</t>
  </si>
  <si>
    <t>D2:</t>
  </si>
  <si>
    <t>D1:</t>
  </si>
  <si>
    <t>D3:</t>
  </si>
  <si>
    <t>D4:</t>
  </si>
  <si>
    <t>(1-4)</t>
  </si>
  <si>
    <t>Instrucciones para preparar sus propios planes</t>
  </si>
  <si>
    <t>Al utilizar los datos en la hoja de designación</t>
  </si>
  <si>
    <t>1) Utilizarla como referencia para identificar información para que le sumen los datos a mano.</t>
  </si>
  <si>
    <t xml:space="preserve"> - O -</t>
  </si>
  <si>
    <t xml:space="preserve">2) En las hojas de designación, apunta el numero del distrito en cual quiera poner la Unidad. </t>
  </si>
  <si>
    <t>Se puede ver el resultado de la designación en la hoja de calculación apropiada.</t>
  </si>
  <si>
    <t>Las cifras en las hojas de calculación actualizarán automáticamente cuando se cambian las designaciones.</t>
  </si>
  <si>
    <t>Ver abajo para una descripción de los datos a la derecha del número de la Unidad de Población.</t>
  </si>
  <si>
    <t>Fíjese:</t>
  </si>
  <si>
    <t>Para minimizar la posibilidad para errores, las hojas son aseguaradas.</t>
  </si>
  <si>
    <t>Se puede apuntar solamente en las celdas</t>
  </si>
  <si>
    <t>amarillos.</t>
  </si>
  <si>
    <t>Al entregar:</t>
  </si>
  <si>
    <t>Referencia: Población total &amp; deviación de la ideal por distrito</t>
  </si>
  <si>
    <t>Distrito</t>
  </si>
  <si>
    <t>Unid</t>
  </si>
  <si>
    <t>Población</t>
  </si>
  <si>
    <t>Población Ciudadana en Edad Electoral (PCEE)</t>
  </si>
  <si>
    <t>Votantes Registratos (Nov. 2020)</t>
  </si>
  <si>
    <t>Votantes Activos (Nov. 2020)</t>
  </si>
  <si>
    <t>Pob</t>
  </si>
  <si>
    <t>Blanco</t>
  </si>
  <si>
    <t>Negro</t>
  </si>
  <si>
    <t>Asiático</t>
  </si>
  <si>
    <t>Otro</t>
  </si>
  <si>
    <t>Totales por distrito</t>
  </si>
  <si>
    <t>Población ideal:</t>
  </si>
  <si>
    <t>Entre su nombre aquí</t>
  </si>
  <si>
    <t>Contados</t>
  </si>
  <si>
    <t>Porcentajes</t>
  </si>
  <si>
    <t>Grupo</t>
  </si>
  <si>
    <t>Categoria</t>
  </si>
  <si>
    <t>Sin designación</t>
  </si>
  <si>
    <t>Población total</t>
  </si>
  <si>
    <t>Pob. Tot.</t>
  </si>
  <si>
    <t>Deviación en personas</t>
  </si>
  <si>
    <t>PCEE Total</t>
  </si>
  <si>
    <t>Latinos</t>
  </si>
  <si>
    <t>Blancos</t>
  </si>
  <si>
    <t>Negros</t>
  </si>
  <si>
    <t>Votantes Registrados (Nov. 2020)</t>
  </si>
  <si>
    <t>Votantes Activos
(Nov. 2020)</t>
  </si>
  <si>
    <t>Comentarios sobre esta opción</t>
  </si>
  <si>
    <t>Este mapa tiene razón porque…</t>
  </si>
  <si>
    <t>Cuando termine, envíe por e-mail su lista de designaciones a CityClerkGroup@CityofGoleta.org.</t>
  </si>
  <si>
    <t>Public Participation Kit de la Ciudad de Goleta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</si>
</sst>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name val="MS Sans Serif"/>
    </font>
    <font>
      <sz val="10"/>
      <name val="MS Sans Serif"/>
      <family val="2"/>
    </font>
    <font>
      <sz val="8"/>
      <name val="MS Sans Serif"/>
      <family val="2"/>
    </font>
    <font>
      <b/>
      <sz val="12"/>
      <name val="Garamond"/>
      <family val="1"/>
    </font>
    <font>
      <sz val="12"/>
      <name val="Garamond"/>
      <family val="1"/>
    </font>
    <font>
      <sz val="9"/>
      <name val="Garamond"/>
      <family val="1"/>
    </font>
    <font>
      <sz val="10"/>
      <name val="Garamond"/>
      <family val="1"/>
    </font>
    <font>
      <b/>
      <sz val="10"/>
      <name val="Garamond"/>
      <family val="1"/>
    </font>
    <font>
      <b/>
      <sz val="9"/>
      <name val="Garamond"/>
      <family val="1"/>
    </font>
    <font>
      <b/>
      <i/>
      <sz val="10"/>
      <name val="Garamond"/>
      <family val="1"/>
    </font>
    <font>
      <b/>
      <sz val="11"/>
      <name val="Garamond"/>
      <family val="1"/>
    </font>
    <font>
      <sz val="11"/>
      <name val="Garamond"/>
      <family val="1"/>
    </font>
    <font>
      <b/>
      <i/>
      <sz val="11"/>
      <name val="Garamond"/>
      <family val="1"/>
    </font>
    <font>
      <sz val="10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/>
    <xf numFmtId="0" fontId="7" fillId="0" borderId="0" xfId="0" applyFont="1" applyAlignment="1" applyProtection="1">
      <alignment horizontal="center"/>
      <protection locked="0"/>
    </xf>
    <xf numFmtId="3" fontId="6" fillId="0" borderId="0" xfId="0" applyNumberFormat="1" applyFont="1"/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1" xfId="2" applyFont="1" applyBorder="1" applyAlignment="1">
      <alignment horizontal="center" vertical="center"/>
    </xf>
    <xf numFmtId="9" fontId="6" fillId="0" borderId="2" xfId="2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9" fontId="6" fillId="0" borderId="4" xfId="2" applyFont="1" applyBorder="1" applyAlignment="1">
      <alignment horizontal="center" vertical="center"/>
    </xf>
    <xf numFmtId="9" fontId="6" fillId="0" borderId="5" xfId="2" applyFont="1" applyBorder="1" applyAlignment="1">
      <alignment horizontal="center" vertical="center"/>
    </xf>
    <xf numFmtId="9" fontId="6" fillId="0" borderId="6" xfId="2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9" fontId="6" fillId="0" borderId="7" xfId="2" applyFont="1" applyBorder="1" applyAlignment="1">
      <alignment horizontal="center" vertical="center"/>
    </xf>
    <xf numFmtId="9" fontId="6" fillId="0" borderId="8" xfId="2" applyFont="1" applyBorder="1" applyAlignment="1">
      <alignment horizontal="center" vertical="center"/>
    </xf>
    <xf numFmtId="9" fontId="6" fillId="0" borderId="9" xfId="2" applyFont="1" applyBorder="1" applyAlignment="1">
      <alignment horizontal="center" vertical="center"/>
    </xf>
    <xf numFmtId="9" fontId="6" fillId="0" borderId="3" xfId="2" applyFont="1" applyBorder="1" applyAlignment="1">
      <alignment horizontal="center" vertical="center"/>
    </xf>
    <xf numFmtId="10" fontId="6" fillId="3" borderId="6" xfId="2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9" fontId="6" fillId="0" borderId="16" xfId="2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17" xfId="0" applyNumberFormat="1" applyFont="1" applyBorder="1" applyAlignment="1">
      <alignment horizontal="center" wrapText="1"/>
    </xf>
    <xf numFmtId="3" fontId="5" fillId="0" borderId="18" xfId="0" applyNumberFormat="1" applyFont="1" applyBorder="1" applyAlignment="1">
      <alignment horizontal="center" wrapText="1"/>
    </xf>
    <xf numFmtId="0" fontId="8" fillId="4" borderId="19" xfId="0" applyFont="1" applyFill="1" applyBorder="1" applyAlignment="1">
      <alignment horizontal="center" wrapText="1"/>
    </xf>
    <xf numFmtId="3" fontId="5" fillId="0" borderId="0" xfId="1" quotePrefix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9" fontId="6" fillId="0" borderId="21" xfId="2" applyFont="1" applyBorder="1" applyAlignment="1">
      <alignment horizontal="center" vertical="center"/>
    </xf>
    <xf numFmtId="9" fontId="6" fillId="0" borderId="12" xfId="2" applyFont="1" applyBorder="1" applyAlignment="1">
      <alignment horizontal="center" vertical="center"/>
    </xf>
    <xf numFmtId="0" fontId="6" fillId="0" borderId="0" xfId="0" applyFont="1"/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right"/>
    </xf>
    <xf numFmtId="0" fontId="5" fillId="0" borderId="24" xfId="0" applyFont="1" applyBorder="1" applyAlignment="1">
      <alignment horizontal="center"/>
    </xf>
    <xf numFmtId="3" fontId="5" fillId="2" borderId="25" xfId="0" applyNumberFormat="1" applyFont="1" applyFill="1" applyBorder="1" applyAlignment="1" applyProtection="1">
      <alignment horizontal="center"/>
      <protection locked="0"/>
    </xf>
    <xf numFmtId="3" fontId="5" fillId="0" borderId="26" xfId="0" applyNumberFormat="1" applyFont="1" applyBorder="1" applyAlignment="1">
      <alignment horizontal="center"/>
    </xf>
    <xf numFmtId="3" fontId="5" fillId="2" borderId="23" xfId="0" applyNumberFormat="1" applyFont="1" applyFill="1" applyBorder="1" applyAlignment="1" applyProtection="1">
      <alignment horizontal="center"/>
      <protection locked="0"/>
    </xf>
    <xf numFmtId="3" fontId="5" fillId="0" borderId="30" xfId="1" quotePrefix="1" applyNumberFormat="1" applyFont="1" applyBorder="1" applyAlignment="1">
      <alignment horizontal="center"/>
    </xf>
    <xf numFmtId="3" fontId="5" fillId="0" borderId="26" xfId="1" quotePrefix="1" applyNumberFormat="1" applyFont="1" applyBorder="1" applyAlignment="1">
      <alignment horizontal="center"/>
    </xf>
    <xf numFmtId="3" fontId="5" fillId="0" borderId="30" xfId="0" applyNumberFormat="1" applyFont="1" applyBorder="1" applyAlignment="1">
      <alignment horizontal="center"/>
    </xf>
    <xf numFmtId="3" fontId="5" fillId="0" borderId="31" xfId="0" applyNumberFormat="1" applyFont="1" applyBorder="1" applyAlignment="1">
      <alignment horizontal="center" wrapText="1"/>
    </xf>
    <xf numFmtId="3" fontId="5" fillId="0" borderId="27" xfId="1" quotePrefix="1" applyNumberFormat="1" applyFont="1" applyBorder="1" applyAlignment="1">
      <alignment horizontal="center" vertical="top" wrapText="1"/>
    </xf>
    <xf numFmtId="3" fontId="5" fillId="0" borderId="27" xfId="1" quotePrefix="1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/>
    </xf>
    <xf numFmtId="3" fontId="5" fillId="0" borderId="28" xfId="1" quotePrefix="1" applyNumberFormat="1" applyFont="1" applyBorder="1" applyAlignment="1">
      <alignment horizontal="center" wrapText="1"/>
    </xf>
    <xf numFmtId="3" fontId="5" fillId="0" borderId="31" xfId="1" quotePrefix="1" applyNumberFormat="1" applyFont="1" applyBorder="1" applyAlignment="1">
      <alignment horizontal="center" wrapText="1"/>
    </xf>
    <xf numFmtId="3" fontId="5" fillId="0" borderId="28" xfId="0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vertical="center"/>
    </xf>
    <xf numFmtId="10" fontId="6" fillId="0" borderId="5" xfId="2" applyNumberFormat="1" applyFont="1" applyBorder="1" applyAlignment="1">
      <alignment horizontal="center" vertical="center"/>
    </xf>
    <xf numFmtId="164" fontId="13" fillId="0" borderId="0" xfId="1" applyNumberFormat="1" applyFont="1" applyFill="1" applyAlignment="1">
      <alignment horizontal="center"/>
    </xf>
    <xf numFmtId="3" fontId="5" fillId="0" borderId="27" xfId="0" quotePrefix="1" applyNumberFormat="1" applyFont="1" applyBorder="1" applyAlignment="1">
      <alignment horizontal="center" wrapText="1"/>
    </xf>
    <xf numFmtId="3" fontId="6" fillId="0" borderId="36" xfId="0" quotePrefix="1" applyNumberFormat="1" applyFont="1" applyBorder="1" applyAlignment="1">
      <alignment horizontal="center"/>
    </xf>
    <xf numFmtId="0" fontId="6" fillId="0" borderId="14" xfId="0" quotePrefix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 applyAlignment="1">
      <alignment horizont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22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/>
      <protection locked="0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>
      <selection activeCell="B16" sqref="B16"/>
    </sheetView>
  </sheetViews>
  <sheetFormatPr defaultColWidth="9.109375" defaultRowHeight="15.6" x14ac:dyDescent="0.3"/>
  <cols>
    <col min="1" max="5" width="9.109375" style="2"/>
    <col min="6" max="6" width="11.6640625" style="2" customWidth="1"/>
    <col min="7" max="16384" width="9.109375" style="2"/>
  </cols>
  <sheetData>
    <row r="1" spans="1:6" x14ac:dyDescent="0.3">
      <c r="A1" s="1" t="s">
        <v>8</v>
      </c>
    </row>
    <row r="3" spans="1:6" x14ac:dyDescent="0.3">
      <c r="A3" s="1" t="s">
        <v>9</v>
      </c>
    </row>
    <row r="4" spans="1:6" x14ac:dyDescent="0.3">
      <c r="A4" s="2" t="s">
        <v>10</v>
      </c>
    </row>
    <row r="5" spans="1:6" x14ac:dyDescent="0.3">
      <c r="A5" s="2" t="s">
        <v>11</v>
      </c>
    </row>
    <row r="6" spans="1:6" x14ac:dyDescent="0.3">
      <c r="A6" s="2" t="s">
        <v>12</v>
      </c>
    </row>
    <row r="7" spans="1:6" x14ac:dyDescent="0.3">
      <c r="B7" s="2" t="s">
        <v>13</v>
      </c>
    </row>
    <row r="8" spans="1:6" x14ac:dyDescent="0.3">
      <c r="B8" s="2" t="s">
        <v>14</v>
      </c>
    </row>
    <row r="9" spans="1:6" x14ac:dyDescent="0.3">
      <c r="B9" s="2" t="s">
        <v>15</v>
      </c>
    </row>
    <row r="11" spans="1:6" x14ac:dyDescent="0.3">
      <c r="A11" s="1" t="s">
        <v>16</v>
      </c>
      <c r="B11" s="2" t="s">
        <v>17</v>
      </c>
    </row>
    <row r="12" spans="1:6" x14ac:dyDescent="0.3">
      <c r="B12" s="2" t="s">
        <v>18</v>
      </c>
      <c r="F12" s="3" t="s">
        <v>19</v>
      </c>
    </row>
    <row r="14" spans="1:6" x14ac:dyDescent="0.3">
      <c r="A14" s="1" t="s">
        <v>20</v>
      </c>
    </row>
    <row r="15" spans="1:6" x14ac:dyDescent="0.3">
      <c r="B15" s="2" t="s">
        <v>52</v>
      </c>
    </row>
  </sheetData>
  <sheetProtection sheet="1" selectLockedCells="1" selectUnlockedCells="1"/>
  <phoneticPr fontId="2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1"/>
  <sheetViews>
    <sheetView workbookViewId="0">
      <pane xSplit="2" ySplit="5" topLeftCell="C6" activePane="bottomRight" state="frozen"/>
      <selection pane="topRight" activeCell="C1" sqref="C1"/>
      <selection pane="bottomLeft" activeCell="A2" sqref="A2"/>
      <selection pane="bottomRight" activeCell="A6" sqref="A6"/>
    </sheetView>
  </sheetViews>
  <sheetFormatPr defaultColWidth="6.88671875" defaultRowHeight="12" x14ac:dyDescent="0.25"/>
  <cols>
    <col min="1" max="1" width="6.109375" style="36" bestFit="1" customWidth="1"/>
    <col min="2" max="2" width="6.5546875" style="36" bestFit="1" customWidth="1"/>
    <col min="3" max="3" width="7.109375" style="36" customWidth="1"/>
    <col min="4" max="4" width="7.88671875" style="36" bestFit="1" customWidth="1"/>
    <col min="5" max="5" width="6.5546875" style="36" bestFit="1" customWidth="1"/>
    <col min="6" max="6" width="7.109375" style="36" bestFit="1" customWidth="1"/>
    <col min="7" max="7" width="6.5546875" style="36" bestFit="1" customWidth="1"/>
    <col min="8" max="8" width="6.33203125" style="42" customWidth="1"/>
    <col min="9" max="9" width="7.109375" style="36" bestFit="1" customWidth="1"/>
    <col min="10" max="11" width="6.33203125" style="36" customWidth="1"/>
    <col min="12" max="12" width="7.109375" style="36" bestFit="1" customWidth="1"/>
    <col min="13" max="14" width="6.33203125" style="36" customWidth="1"/>
    <col min="15" max="15" width="7.109375" style="36" bestFit="1" customWidth="1"/>
    <col min="16" max="16" width="6.33203125" style="36" customWidth="1"/>
    <col min="17" max="17" width="6.88671875" style="5"/>
    <col min="18" max="18" width="3.44140625" style="5" bestFit="1" customWidth="1"/>
    <col min="19" max="20" width="6.5546875" style="5" customWidth="1"/>
    <col min="21" max="21" width="3.5546875" style="5" customWidth="1"/>
    <col min="22" max="23" width="6.5546875" style="5" customWidth="1"/>
    <col min="24" max="24" width="3.5546875" style="5" customWidth="1"/>
    <col min="25" max="26" width="6.5546875" style="5" customWidth="1"/>
    <col min="27" max="27" width="3.5546875" style="5" customWidth="1"/>
    <col min="28" max="29" width="6.5546875" style="5" customWidth="1"/>
    <col min="30" max="16384" width="6.88671875" style="5"/>
  </cols>
  <sheetData>
    <row r="1" spans="1:16" ht="12.6" customHeight="1" thickBot="1" x14ac:dyDescent="0.3">
      <c r="A1" s="75" t="s">
        <v>21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5"/>
      <c r="N1" s="5"/>
      <c r="O1" s="5"/>
      <c r="P1" s="5"/>
    </row>
    <row r="2" spans="1:16" ht="12.6" thickBot="1" x14ac:dyDescent="0.3">
      <c r="A2" s="39" t="s">
        <v>4</v>
      </c>
      <c r="B2" s="37">
        <f>resultados!$C$8</f>
        <v>0</v>
      </c>
      <c r="C2" s="37">
        <f>resultados!$C$9</f>
        <v>-8188.5</v>
      </c>
      <c r="D2" s="39" t="s">
        <v>3</v>
      </c>
      <c r="E2" s="37">
        <f>resultados!$D$8</f>
        <v>0</v>
      </c>
      <c r="F2" s="37">
        <f>resultados!$D$9</f>
        <v>-8188.5</v>
      </c>
      <c r="G2" s="39" t="s">
        <v>5</v>
      </c>
      <c r="H2" s="37">
        <f>resultados!$E$8</f>
        <v>0</v>
      </c>
      <c r="I2" s="37">
        <f>resultados!$E$9</f>
        <v>-8188.5</v>
      </c>
      <c r="J2" s="39" t="s">
        <v>6</v>
      </c>
      <c r="K2" s="37">
        <f>resultados!$F$8</f>
        <v>0</v>
      </c>
      <c r="L2" s="38">
        <f>resultados!$F$9</f>
        <v>-8188.5</v>
      </c>
      <c r="M2" s="5"/>
      <c r="N2" s="5"/>
      <c r="O2" s="5"/>
      <c r="P2" s="5"/>
    </row>
    <row r="3" spans="1:16" x14ac:dyDescent="0.25">
      <c r="H3" s="36"/>
    </row>
    <row r="4" spans="1:16" ht="13.5" customHeight="1" x14ac:dyDescent="0.25">
      <c r="A4" s="51" t="s">
        <v>22</v>
      </c>
      <c r="B4" s="61" t="s">
        <v>23</v>
      </c>
      <c r="C4" s="61" t="s">
        <v>24</v>
      </c>
      <c r="D4" s="71" t="s">
        <v>25</v>
      </c>
      <c r="E4" s="72"/>
      <c r="F4" s="72"/>
      <c r="G4" s="72"/>
      <c r="H4" s="73"/>
      <c r="I4" s="71" t="s">
        <v>26</v>
      </c>
      <c r="J4" s="72"/>
      <c r="K4" s="72"/>
      <c r="L4" s="73"/>
      <c r="M4" s="71" t="s">
        <v>27</v>
      </c>
      <c r="N4" s="72"/>
      <c r="O4" s="72"/>
      <c r="P4" s="74"/>
    </row>
    <row r="5" spans="1:16" s="4" customFormat="1" x14ac:dyDescent="0.25">
      <c r="A5" s="58" t="s">
        <v>7</v>
      </c>
      <c r="B5" s="59" t="s">
        <v>28</v>
      </c>
      <c r="C5" s="59" t="s">
        <v>0</v>
      </c>
      <c r="D5" s="63" t="s">
        <v>0</v>
      </c>
      <c r="E5" s="60" t="s">
        <v>1</v>
      </c>
      <c r="F5" s="60" t="s">
        <v>29</v>
      </c>
      <c r="G5" s="60" t="s">
        <v>30</v>
      </c>
      <c r="H5" s="62" t="s">
        <v>31</v>
      </c>
      <c r="I5" s="60" t="s">
        <v>0</v>
      </c>
      <c r="J5" s="60" t="s">
        <v>2</v>
      </c>
      <c r="K5" s="68" t="s">
        <v>31</v>
      </c>
      <c r="L5" s="62" t="s">
        <v>32</v>
      </c>
      <c r="M5" s="60" t="s">
        <v>0</v>
      </c>
      <c r="N5" s="60" t="s">
        <v>2</v>
      </c>
      <c r="O5" s="68" t="s">
        <v>31</v>
      </c>
      <c r="P5" s="64" t="s">
        <v>32</v>
      </c>
    </row>
    <row r="6" spans="1:16" x14ac:dyDescent="0.25">
      <c r="A6" s="52"/>
      <c r="B6" s="40">
        <v>1</v>
      </c>
      <c r="C6" s="55">
        <v>391</v>
      </c>
      <c r="D6" s="55">
        <v>239.87467599999999</v>
      </c>
      <c r="E6" s="40">
        <v>25.068133</v>
      </c>
      <c r="F6" s="40">
        <v>187.12140500000001</v>
      </c>
      <c r="G6" s="40">
        <v>0.88888900000000004</v>
      </c>
      <c r="H6" s="56">
        <v>25.546244999999999</v>
      </c>
      <c r="I6" s="40">
        <v>265</v>
      </c>
      <c r="J6" s="40">
        <v>15</v>
      </c>
      <c r="K6" s="41">
        <v>11</v>
      </c>
      <c r="L6" s="53">
        <f>I6-J6-K6</f>
        <v>239</v>
      </c>
      <c r="M6" s="57">
        <v>238</v>
      </c>
      <c r="N6" s="41">
        <v>15</v>
      </c>
      <c r="O6" s="41">
        <v>6</v>
      </c>
      <c r="P6" s="53">
        <f>M6-N6-O6</f>
        <v>217</v>
      </c>
    </row>
    <row r="7" spans="1:16" x14ac:dyDescent="0.25">
      <c r="A7" s="54"/>
      <c r="B7" s="40">
        <v>2</v>
      </c>
      <c r="C7" s="55">
        <v>424</v>
      </c>
      <c r="D7" s="55">
        <v>270.29785800000002</v>
      </c>
      <c r="E7" s="40">
        <v>37.602201000000001</v>
      </c>
      <c r="F7" s="40">
        <v>217.131439</v>
      </c>
      <c r="G7" s="40">
        <v>0.44444400000000001</v>
      </c>
      <c r="H7" s="56">
        <v>14.369763000000001</v>
      </c>
      <c r="I7" s="40">
        <v>318</v>
      </c>
      <c r="J7" s="40">
        <v>46</v>
      </c>
      <c r="K7" s="41">
        <v>12</v>
      </c>
      <c r="L7" s="53">
        <f t="shared" ref="L7:L59" si="0">I7-J7-K7</f>
        <v>260</v>
      </c>
      <c r="M7" s="57">
        <v>295</v>
      </c>
      <c r="N7" s="41">
        <v>38</v>
      </c>
      <c r="O7" s="41">
        <v>11</v>
      </c>
      <c r="P7" s="53">
        <f t="shared" ref="P7:P58" si="1">M7-N7-O7</f>
        <v>246</v>
      </c>
    </row>
    <row r="8" spans="1:16" x14ac:dyDescent="0.25">
      <c r="A8" s="54"/>
      <c r="B8" s="40">
        <v>3</v>
      </c>
      <c r="C8" s="55">
        <v>479</v>
      </c>
      <c r="D8" s="55">
        <v>284.43579</v>
      </c>
      <c r="E8" s="40">
        <v>90.463263999999995</v>
      </c>
      <c r="F8" s="40">
        <v>143.87164000000001</v>
      </c>
      <c r="G8" s="40">
        <v>2</v>
      </c>
      <c r="H8" s="56">
        <v>47.100890999999997</v>
      </c>
      <c r="I8" s="40">
        <v>274</v>
      </c>
      <c r="J8" s="40">
        <v>93</v>
      </c>
      <c r="K8" s="41">
        <v>21</v>
      </c>
      <c r="L8" s="53">
        <f t="shared" si="0"/>
        <v>160</v>
      </c>
      <c r="M8" s="57">
        <v>237</v>
      </c>
      <c r="N8" s="41">
        <v>81</v>
      </c>
      <c r="O8" s="41">
        <v>18</v>
      </c>
      <c r="P8" s="53">
        <f t="shared" si="1"/>
        <v>138</v>
      </c>
    </row>
    <row r="9" spans="1:16" x14ac:dyDescent="0.25">
      <c r="A9" s="54"/>
      <c r="B9" s="40">
        <v>4</v>
      </c>
      <c r="C9" s="55">
        <v>646</v>
      </c>
      <c r="D9" s="55">
        <v>382.89789999999999</v>
      </c>
      <c r="E9" s="40">
        <v>112.17385299999999</v>
      </c>
      <c r="F9" s="40">
        <v>239.688672</v>
      </c>
      <c r="G9" s="40">
        <v>8.1818179999999998</v>
      </c>
      <c r="H9" s="56">
        <v>22.053571999999999</v>
      </c>
      <c r="I9" s="40">
        <v>454</v>
      </c>
      <c r="J9" s="40">
        <v>127</v>
      </c>
      <c r="K9" s="41">
        <v>13</v>
      </c>
      <c r="L9" s="53">
        <f t="shared" si="0"/>
        <v>314</v>
      </c>
      <c r="M9" s="57">
        <v>419</v>
      </c>
      <c r="N9" s="41">
        <v>111</v>
      </c>
      <c r="O9" s="41">
        <v>11</v>
      </c>
      <c r="P9" s="53">
        <f t="shared" si="1"/>
        <v>297</v>
      </c>
    </row>
    <row r="10" spans="1:16" x14ac:dyDescent="0.25">
      <c r="A10" s="52"/>
      <c r="B10" s="40">
        <v>5</v>
      </c>
      <c r="C10" s="55">
        <v>756</v>
      </c>
      <c r="D10" s="55">
        <v>450.21650399999999</v>
      </c>
      <c r="E10" s="40">
        <v>174.27010000000001</v>
      </c>
      <c r="F10" s="40">
        <v>231.98438899999999</v>
      </c>
      <c r="G10" s="40">
        <v>27.272727</v>
      </c>
      <c r="H10" s="56">
        <v>15.089287000000001</v>
      </c>
      <c r="I10" s="40">
        <v>503</v>
      </c>
      <c r="J10" s="40">
        <v>186</v>
      </c>
      <c r="K10" s="41">
        <v>13</v>
      </c>
      <c r="L10" s="53">
        <f t="shared" si="0"/>
        <v>304</v>
      </c>
      <c r="M10" s="57">
        <v>426</v>
      </c>
      <c r="N10" s="41">
        <v>143</v>
      </c>
      <c r="O10" s="41">
        <v>8</v>
      </c>
      <c r="P10" s="53">
        <f t="shared" si="1"/>
        <v>275</v>
      </c>
    </row>
    <row r="11" spans="1:16" x14ac:dyDescent="0.25">
      <c r="A11" s="54"/>
      <c r="B11" s="40">
        <v>6</v>
      </c>
      <c r="C11" s="55">
        <v>644</v>
      </c>
      <c r="D11" s="55">
        <v>370.88525099999998</v>
      </c>
      <c r="E11" s="40">
        <v>143.55583300000001</v>
      </c>
      <c r="F11" s="40">
        <v>188.32681400000001</v>
      </c>
      <c r="G11" s="40">
        <v>9.5454550000000005</v>
      </c>
      <c r="H11" s="56">
        <v>27.857142</v>
      </c>
      <c r="I11" s="40">
        <v>403</v>
      </c>
      <c r="J11" s="40">
        <v>135</v>
      </c>
      <c r="K11" s="41">
        <v>16</v>
      </c>
      <c r="L11" s="53">
        <f t="shared" si="0"/>
        <v>252</v>
      </c>
      <c r="M11" s="57">
        <v>353</v>
      </c>
      <c r="N11" s="41">
        <v>118</v>
      </c>
      <c r="O11" s="41">
        <v>14</v>
      </c>
      <c r="P11" s="53">
        <f t="shared" si="1"/>
        <v>221</v>
      </c>
    </row>
    <row r="12" spans="1:16" x14ac:dyDescent="0.25">
      <c r="A12" s="54"/>
      <c r="B12" s="40">
        <v>7</v>
      </c>
      <c r="C12" s="55">
        <v>744</v>
      </c>
      <c r="D12" s="55">
        <v>807.14487999999994</v>
      </c>
      <c r="E12" s="40">
        <v>173.589448</v>
      </c>
      <c r="F12" s="40">
        <v>553.03978500000005</v>
      </c>
      <c r="G12" s="40">
        <v>0</v>
      </c>
      <c r="H12" s="56">
        <v>73.456836999999993</v>
      </c>
      <c r="I12" s="40">
        <v>563</v>
      </c>
      <c r="J12" s="40">
        <v>109</v>
      </c>
      <c r="K12" s="41">
        <v>35</v>
      </c>
      <c r="L12" s="53">
        <f t="shared" si="0"/>
        <v>419</v>
      </c>
      <c r="M12" s="57">
        <v>507</v>
      </c>
      <c r="N12" s="41">
        <v>87</v>
      </c>
      <c r="O12" s="41">
        <v>32</v>
      </c>
      <c r="P12" s="53">
        <f t="shared" si="1"/>
        <v>388</v>
      </c>
    </row>
    <row r="13" spans="1:16" x14ac:dyDescent="0.25">
      <c r="A13" s="54"/>
      <c r="B13" s="40">
        <v>8</v>
      </c>
      <c r="C13" s="55">
        <v>779</v>
      </c>
      <c r="D13" s="55">
        <v>775.49415999999997</v>
      </c>
      <c r="E13" s="40">
        <v>332.084158</v>
      </c>
      <c r="F13" s="40">
        <v>390.02254699999997</v>
      </c>
      <c r="G13" s="40">
        <v>0</v>
      </c>
      <c r="H13" s="56">
        <v>50.446263999999999</v>
      </c>
      <c r="I13" s="40">
        <v>516</v>
      </c>
      <c r="J13" s="40">
        <v>198</v>
      </c>
      <c r="K13" s="41">
        <v>31</v>
      </c>
      <c r="L13" s="53">
        <f t="shared" si="0"/>
        <v>287</v>
      </c>
      <c r="M13" s="57">
        <v>455</v>
      </c>
      <c r="N13" s="41">
        <v>165</v>
      </c>
      <c r="O13" s="41">
        <v>28</v>
      </c>
      <c r="P13" s="53">
        <f t="shared" si="1"/>
        <v>262</v>
      </c>
    </row>
    <row r="14" spans="1:16" x14ac:dyDescent="0.25">
      <c r="A14" s="52"/>
      <c r="B14" s="40">
        <v>9</v>
      </c>
      <c r="C14" s="55">
        <v>884</v>
      </c>
      <c r="D14" s="55">
        <v>615.70505200000002</v>
      </c>
      <c r="E14" s="40">
        <v>113.259153</v>
      </c>
      <c r="F14" s="40">
        <v>424.00433700000002</v>
      </c>
      <c r="G14" s="40">
        <v>22.5</v>
      </c>
      <c r="H14" s="56">
        <v>55.941549999999999</v>
      </c>
      <c r="I14" s="40">
        <v>556</v>
      </c>
      <c r="J14" s="40">
        <v>117</v>
      </c>
      <c r="K14" s="41">
        <v>48</v>
      </c>
      <c r="L14" s="53">
        <f t="shared" si="0"/>
        <v>391</v>
      </c>
      <c r="M14" s="57">
        <v>494</v>
      </c>
      <c r="N14" s="41">
        <v>97</v>
      </c>
      <c r="O14" s="41">
        <v>42</v>
      </c>
      <c r="P14" s="53">
        <f t="shared" si="1"/>
        <v>355</v>
      </c>
    </row>
    <row r="15" spans="1:16" x14ac:dyDescent="0.25">
      <c r="A15" s="54"/>
      <c r="B15" s="40">
        <v>10</v>
      </c>
      <c r="C15" s="55">
        <v>663</v>
      </c>
      <c r="D15" s="55">
        <v>452.17844400000001</v>
      </c>
      <c r="E15" s="40">
        <v>119.81626799999999</v>
      </c>
      <c r="F15" s="40">
        <v>279.40797800000001</v>
      </c>
      <c r="G15" s="40">
        <v>25.3125</v>
      </c>
      <c r="H15" s="56">
        <v>27.641707</v>
      </c>
      <c r="I15" s="40">
        <v>425</v>
      </c>
      <c r="J15" s="40">
        <v>134</v>
      </c>
      <c r="K15" s="41">
        <v>27</v>
      </c>
      <c r="L15" s="53">
        <f t="shared" si="0"/>
        <v>264</v>
      </c>
      <c r="M15" s="57">
        <v>365</v>
      </c>
      <c r="N15" s="41">
        <v>98</v>
      </c>
      <c r="O15" s="41">
        <v>20</v>
      </c>
      <c r="P15" s="53">
        <f t="shared" si="1"/>
        <v>247</v>
      </c>
    </row>
    <row r="16" spans="1:16" x14ac:dyDescent="0.25">
      <c r="A16" s="54"/>
      <c r="B16" s="40">
        <v>11</v>
      </c>
      <c r="C16" s="55">
        <v>118</v>
      </c>
      <c r="D16" s="55">
        <v>84.993988000000002</v>
      </c>
      <c r="E16" s="40">
        <v>23.844031999999999</v>
      </c>
      <c r="F16" s="40">
        <v>51.097957999999998</v>
      </c>
      <c r="G16" s="40">
        <v>2.8125</v>
      </c>
      <c r="H16" s="56">
        <v>7.2394949999999998</v>
      </c>
      <c r="I16" s="40">
        <v>95</v>
      </c>
      <c r="J16" s="40">
        <v>32</v>
      </c>
      <c r="K16" s="41">
        <v>10</v>
      </c>
      <c r="L16" s="53">
        <f t="shared" si="0"/>
        <v>53</v>
      </c>
      <c r="M16" s="57">
        <v>84</v>
      </c>
      <c r="N16" s="41">
        <v>27</v>
      </c>
      <c r="O16" s="41">
        <v>10</v>
      </c>
      <c r="P16" s="53">
        <f t="shared" si="1"/>
        <v>47</v>
      </c>
    </row>
    <row r="17" spans="1:16" x14ac:dyDescent="0.25">
      <c r="A17" s="54"/>
      <c r="B17" s="40">
        <v>12</v>
      </c>
      <c r="C17" s="55">
        <v>661</v>
      </c>
      <c r="D17" s="55">
        <v>419.48345899999998</v>
      </c>
      <c r="E17" s="40">
        <v>182.40685099999999</v>
      </c>
      <c r="F17" s="40">
        <v>167.42735400000001</v>
      </c>
      <c r="G17" s="40">
        <v>39.375</v>
      </c>
      <c r="H17" s="56">
        <v>30.274249999999999</v>
      </c>
      <c r="I17" s="40">
        <v>355</v>
      </c>
      <c r="J17" s="40">
        <v>135</v>
      </c>
      <c r="K17" s="41">
        <v>11</v>
      </c>
      <c r="L17" s="53">
        <f t="shared" si="0"/>
        <v>209</v>
      </c>
      <c r="M17" s="57">
        <v>313</v>
      </c>
      <c r="N17" s="41">
        <v>116</v>
      </c>
      <c r="O17" s="41">
        <v>8</v>
      </c>
      <c r="P17" s="53">
        <f t="shared" si="1"/>
        <v>189</v>
      </c>
    </row>
    <row r="18" spans="1:16" x14ac:dyDescent="0.25">
      <c r="A18" s="52"/>
      <c r="B18" s="40">
        <v>13</v>
      </c>
      <c r="C18" s="55">
        <v>15</v>
      </c>
      <c r="D18" s="55">
        <v>15.954947000000001</v>
      </c>
      <c r="E18" s="40">
        <v>3.1012369999999998</v>
      </c>
      <c r="F18" s="40">
        <v>7.0203930000000003</v>
      </c>
      <c r="G18" s="40">
        <v>5.8333170000000001</v>
      </c>
      <c r="H18" s="56">
        <v>0</v>
      </c>
      <c r="I18" s="40">
        <v>2</v>
      </c>
      <c r="J18" s="40">
        <v>0</v>
      </c>
      <c r="K18" s="41">
        <v>0</v>
      </c>
      <c r="L18" s="53">
        <f t="shared" si="0"/>
        <v>2</v>
      </c>
      <c r="M18" s="57">
        <v>2</v>
      </c>
      <c r="N18" s="41">
        <v>0</v>
      </c>
      <c r="O18" s="41">
        <v>0</v>
      </c>
      <c r="P18" s="53">
        <f t="shared" si="1"/>
        <v>2</v>
      </c>
    </row>
    <row r="19" spans="1:16" x14ac:dyDescent="0.25">
      <c r="A19" s="54"/>
      <c r="B19" s="40">
        <v>14</v>
      </c>
      <c r="C19" s="55">
        <v>21</v>
      </c>
      <c r="D19" s="55">
        <v>12.280008</v>
      </c>
      <c r="E19" s="40">
        <v>6.2024730000000003</v>
      </c>
      <c r="F19" s="40">
        <v>4.6802619999999999</v>
      </c>
      <c r="G19" s="40">
        <v>0</v>
      </c>
      <c r="H19" s="56">
        <v>1.397273</v>
      </c>
      <c r="I19" s="40">
        <v>3</v>
      </c>
      <c r="J19" s="40">
        <v>1</v>
      </c>
      <c r="K19" s="41">
        <v>0</v>
      </c>
      <c r="L19" s="53">
        <f t="shared" si="0"/>
        <v>2</v>
      </c>
      <c r="M19" s="57">
        <v>3</v>
      </c>
      <c r="N19" s="41">
        <v>1</v>
      </c>
      <c r="O19" s="41">
        <v>0</v>
      </c>
      <c r="P19" s="53">
        <f t="shared" si="1"/>
        <v>2</v>
      </c>
    </row>
    <row r="20" spans="1:16" x14ac:dyDescent="0.25">
      <c r="A20" s="54"/>
      <c r="B20" s="40">
        <v>15</v>
      </c>
      <c r="C20" s="55">
        <v>697</v>
      </c>
      <c r="D20" s="55">
        <v>446.44475</v>
      </c>
      <c r="E20" s="40">
        <v>59.577748999999997</v>
      </c>
      <c r="F20" s="40">
        <v>360.67293599999999</v>
      </c>
      <c r="G20" s="40">
        <v>13.660714</v>
      </c>
      <c r="H20" s="56">
        <v>12.533355999999999</v>
      </c>
      <c r="I20" s="40">
        <v>423</v>
      </c>
      <c r="J20" s="40">
        <v>86</v>
      </c>
      <c r="K20" s="41">
        <v>34</v>
      </c>
      <c r="L20" s="53">
        <f t="shared" si="0"/>
        <v>303</v>
      </c>
      <c r="M20" s="57">
        <v>387</v>
      </c>
      <c r="N20" s="41">
        <v>78</v>
      </c>
      <c r="O20" s="41">
        <v>31</v>
      </c>
      <c r="P20" s="53">
        <f t="shared" si="1"/>
        <v>278</v>
      </c>
    </row>
    <row r="21" spans="1:16" x14ac:dyDescent="0.25">
      <c r="A21" s="54"/>
      <c r="B21" s="40">
        <v>16</v>
      </c>
      <c r="C21" s="55">
        <v>898</v>
      </c>
      <c r="D21" s="55">
        <v>452.10148099999998</v>
      </c>
      <c r="E21" s="40">
        <v>94.070131000000003</v>
      </c>
      <c r="F21" s="40">
        <v>313.859937</v>
      </c>
      <c r="G21" s="40">
        <v>8.8392859999999995</v>
      </c>
      <c r="H21" s="56">
        <v>35.332127999999997</v>
      </c>
      <c r="I21" s="40">
        <v>358</v>
      </c>
      <c r="J21" s="40">
        <v>79</v>
      </c>
      <c r="K21" s="41">
        <v>38</v>
      </c>
      <c r="L21" s="53">
        <f t="shared" si="0"/>
        <v>241</v>
      </c>
      <c r="M21" s="57">
        <v>306</v>
      </c>
      <c r="N21" s="41">
        <v>64</v>
      </c>
      <c r="O21" s="41">
        <v>33</v>
      </c>
      <c r="P21" s="53">
        <f t="shared" si="1"/>
        <v>209</v>
      </c>
    </row>
    <row r="22" spans="1:16" x14ac:dyDescent="0.25">
      <c r="A22" s="52"/>
      <c r="B22" s="40">
        <v>17</v>
      </c>
      <c r="C22" s="55">
        <v>0</v>
      </c>
      <c r="D22" s="55">
        <v>0</v>
      </c>
      <c r="E22" s="40">
        <v>0</v>
      </c>
      <c r="F22" s="40">
        <v>0</v>
      </c>
      <c r="G22" s="40">
        <v>0</v>
      </c>
      <c r="H22" s="56">
        <v>0</v>
      </c>
      <c r="I22" s="40">
        <v>0</v>
      </c>
      <c r="J22" s="40">
        <v>0</v>
      </c>
      <c r="K22" s="41">
        <v>0</v>
      </c>
      <c r="L22" s="53">
        <f t="shared" si="0"/>
        <v>0</v>
      </c>
      <c r="M22" s="57">
        <v>0</v>
      </c>
      <c r="N22" s="41">
        <v>0</v>
      </c>
      <c r="O22" s="41">
        <v>0</v>
      </c>
      <c r="P22" s="53">
        <f t="shared" si="1"/>
        <v>0</v>
      </c>
    </row>
    <row r="23" spans="1:16" x14ac:dyDescent="0.25">
      <c r="A23" s="54"/>
      <c r="B23" s="40">
        <v>18</v>
      </c>
      <c r="C23" s="55">
        <v>1010</v>
      </c>
      <c r="D23" s="55">
        <v>216.259638</v>
      </c>
      <c r="E23" s="40">
        <v>46.966949</v>
      </c>
      <c r="F23" s="40">
        <v>135.923934</v>
      </c>
      <c r="G23" s="40">
        <v>10.610526</v>
      </c>
      <c r="H23" s="56">
        <v>16.508229</v>
      </c>
      <c r="I23" s="40">
        <v>402</v>
      </c>
      <c r="J23" s="40">
        <v>72</v>
      </c>
      <c r="K23" s="41">
        <v>51</v>
      </c>
      <c r="L23" s="53">
        <f t="shared" si="0"/>
        <v>279</v>
      </c>
      <c r="M23" s="57">
        <v>360</v>
      </c>
      <c r="N23" s="41">
        <v>56</v>
      </c>
      <c r="O23" s="41">
        <v>41</v>
      </c>
      <c r="P23" s="53">
        <f t="shared" si="1"/>
        <v>263</v>
      </c>
    </row>
    <row r="24" spans="1:16" x14ac:dyDescent="0.25">
      <c r="A24" s="54"/>
      <c r="B24" s="40">
        <v>19</v>
      </c>
      <c r="C24" s="55">
        <v>715</v>
      </c>
      <c r="D24" s="55">
        <v>162.23178999999999</v>
      </c>
      <c r="E24" s="40">
        <v>20.687823000000002</v>
      </c>
      <c r="F24" s="40">
        <v>97.292921000000007</v>
      </c>
      <c r="G24" s="40">
        <v>22.989471999999999</v>
      </c>
      <c r="H24" s="56">
        <v>21.261569999999999</v>
      </c>
      <c r="I24" s="40">
        <v>286</v>
      </c>
      <c r="J24" s="40">
        <v>58</v>
      </c>
      <c r="K24" s="41">
        <v>16</v>
      </c>
      <c r="L24" s="53">
        <f t="shared" si="0"/>
        <v>212</v>
      </c>
      <c r="M24" s="57">
        <v>250</v>
      </c>
      <c r="N24" s="41">
        <v>49</v>
      </c>
      <c r="O24" s="41">
        <v>13</v>
      </c>
      <c r="P24" s="53">
        <f t="shared" si="1"/>
        <v>188</v>
      </c>
    </row>
    <row r="25" spans="1:16" x14ac:dyDescent="0.25">
      <c r="A25" s="54"/>
      <c r="B25" s="40">
        <v>20</v>
      </c>
      <c r="C25" s="55">
        <v>17</v>
      </c>
      <c r="D25" s="55">
        <v>2.3516780000000002</v>
      </c>
      <c r="E25" s="40">
        <v>1.397826</v>
      </c>
      <c r="F25" s="40">
        <v>0.95385200000000003</v>
      </c>
      <c r="G25" s="40">
        <v>0</v>
      </c>
      <c r="H25" s="56">
        <v>0</v>
      </c>
      <c r="I25" s="40">
        <v>13</v>
      </c>
      <c r="J25" s="40">
        <v>0</v>
      </c>
      <c r="K25" s="41">
        <v>1</v>
      </c>
      <c r="L25" s="53">
        <f t="shared" si="0"/>
        <v>12</v>
      </c>
      <c r="M25" s="57">
        <v>11</v>
      </c>
      <c r="N25" s="41">
        <v>0</v>
      </c>
      <c r="O25" s="41">
        <v>1</v>
      </c>
      <c r="P25" s="53">
        <f t="shared" si="1"/>
        <v>10</v>
      </c>
    </row>
    <row r="26" spans="1:16" x14ac:dyDescent="0.25">
      <c r="A26" s="52"/>
      <c r="B26" s="40">
        <v>21</v>
      </c>
      <c r="C26" s="55">
        <v>139</v>
      </c>
      <c r="D26" s="55">
        <v>110.84128</v>
      </c>
      <c r="E26" s="40">
        <v>11.288416</v>
      </c>
      <c r="F26" s="40">
        <v>97.881743999999998</v>
      </c>
      <c r="G26" s="40">
        <v>0</v>
      </c>
      <c r="H26" s="56">
        <v>1.671114</v>
      </c>
      <c r="I26" s="40">
        <v>113</v>
      </c>
      <c r="J26" s="40">
        <v>6</v>
      </c>
      <c r="K26" s="41">
        <v>3</v>
      </c>
      <c r="L26" s="53">
        <f t="shared" si="0"/>
        <v>104</v>
      </c>
      <c r="M26" s="57">
        <v>101</v>
      </c>
      <c r="N26" s="41">
        <v>6</v>
      </c>
      <c r="O26" s="41">
        <v>3</v>
      </c>
      <c r="P26" s="53">
        <f t="shared" si="1"/>
        <v>92</v>
      </c>
    </row>
    <row r="27" spans="1:16" x14ac:dyDescent="0.25">
      <c r="A27" s="54"/>
      <c r="B27" s="40">
        <v>22</v>
      </c>
      <c r="C27" s="55">
        <v>711</v>
      </c>
      <c r="D27" s="55">
        <v>502.74284399999999</v>
      </c>
      <c r="E27" s="40">
        <v>108.81735500000001</v>
      </c>
      <c r="F27" s="40">
        <v>365.85509400000001</v>
      </c>
      <c r="G27" s="40">
        <v>12.954545</v>
      </c>
      <c r="H27" s="56">
        <v>15.115850999999999</v>
      </c>
      <c r="I27" s="40">
        <v>490</v>
      </c>
      <c r="J27" s="40">
        <v>116</v>
      </c>
      <c r="K27" s="41">
        <v>20</v>
      </c>
      <c r="L27" s="53">
        <f t="shared" si="0"/>
        <v>354</v>
      </c>
      <c r="M27" s="57">
        <v>444</v>
      </c>
      <c r="N27" s="41">
        <v>99</v>
      </c>
      <c r="O27" s="41">
        <v>20</v>
      </c>
      <c r="P27" s="53">
        <f t="shared" si="1"/>
        <v>325</v>
      </c>
    </row>
    <row r="28" spans="1:16" x14ac:dyDescent="0.25">
      <c r="A28" s="54"/>
      <c r="B28" s="40">
        <v>23</v>
      </c>
      <c r="C28" s="55">
        <v>1184</v>
      </c>
      <c r="D28" s="55">
        <v>867.869462</v>
      </c>
      <c r="E28" s="40">
        <v>291.24645199999998</v>
      </c>
      <c r="F28" s="40">
        <v>521.73001499999998</v>
      </c>
      <c r="G28" s="40">
        <v>9.5454550000000005</v>
      </c>
      <c r="H28" s="56">
        <v>45.347552</v>
      </c>
      <c r="I28" s="40">
        <v>806</v>
      </c>
      <c r="J28" s="40">
        <v>310</v>
      </c>
      <c r="K28" s="41">
        <v>36</v>
      </c>
      <c r="L28" s="53">
        <f t="shared" si="0"/>
        <v>460</v>
      </c>
      <c r="M28" s="57">
        <v>697</v>
      </c>
      <c r="N28" s="41">
        <v>247</v>
      </c>
      <c r="O28" s="41">
        <v>31</v>
      </c>
      <c r="P28" s="53">
        <f t="shared" si="1"/>
        <v>419</v>
      </c>
    </row>
    <row r="29" spans="1:16" x14ac:dyDescent="0.25">
      <c r="A29" s="54"/>
      <c r="B29" s="40">
        <v>24</v>
      </c>
      <c r="C29" s="55">
        <v>814</v>
      </c>
      <c r="D29" s="55">
        <v>548.12599999999998</v>
      </c>
      <c r="E29" s="40">
        <v>231.148663</v>
      </c>
      <c r="F29" s="40">
        <v>189.88927200000001</v>
      </c>
      <c r="G29" s="40">
        <v>81.851855</v>
      </c>
      <c r="H29" s="56">
        <v>41.902886000000002</v>
      </c>
      <c r="I29" s="40">
        <v>376</v>
      </c>
      <c r="J29" s="40">
        <v>153</v>
      </c>
      <c r="K29" s="41">
        <v>23</v>
      </c>
      <c r="L29" s="53">
        <f t="shared" si="0"/>
        <v>200</v>
      </c>
      <c r="M29" s="57">
        <v>298</v>
      </c>
      <c r="N29" s="41">
        <v>106</v>
      </c>
      <c r="O29" s="41">
        <v>18</v>
      </c>
      <c r="P29" s="53">
        <f t="shared" si="1"/>
        <v>174</v>
      </c>
    </row>
    <row r="30" spans="1:16" x14ac:dyDescent="0.25">
      <c r="A30" s="52"/>
      <c r="B30" s="40">
        <v>25</v>
      </c>
      <c r="C30" s="55">
        <v>1781</v>
      </c>
      <c r="D30" s="55">
        <v>1104.32827</v>
      </c>
      <c r="E30" s="40">
        <v>285.53739899999999</v>
      </c>
      <c r="F30" s="40">
        <v>642.45588999999995</v>
      </c>
      <c r="G30" s="40">
        <v>51.148147999999999</v>
      </c>
      <c r="H30" s="56">
        <v>108.520174</v>
      </c>
      <c r="I30" s="40">
        <v>1069</v>
      </c>
      <c r="J30" s="40">
        <v>286</v>
      </c>
      <c r="K30" s="41">
        <v>59</v>
      </c>
      <c r="L30" s="53">
        <f t="shared" si="0"/>
        <v>724</v>
      </c>
      <c r="M30" s="57">
        <v>933</v>
      </c>
      <c r="N30" s="41">
        <v>232</v>
      </c>
      <c r="O30" s="41">
        <v>50</v>
      </c>
      <c r="P30" s="53">
        <f t="shared" si="1"/>
        <v>651</v>
      </c>
    </row>
    <row r="31" spans="1:16" x14ac:dyDescent="0.25">
      <c r="A31" s="52"/>
      <c r="B31" s="40">
        <v>26</v>
      </c>
      <c r="C31" s="55">
        <v>918</v>
      </c>
      <c r="D31" s="55">
        <v>522.60747000000003</v>
      </c>
      <c r="E31" s="40">
        <v>38.321299000000003</v>
      </c>
      <c r="F31" s="40">
        <v>427.70283000000001</v>
      </c>
      <c r="G31" s="40">
        <v>7</v>
      </c>
      <c r="H31" s="56">
        <v>49.583333000000003</v>
      </c>
      <c r="I31" s="40">
        <v>597</v>
      </c>
      <c r="J31" s="40">
        <v>147</v>
      </c>
      <c r="K31" s="41">
        <v>20</v>
      </c>
      <c r="L31" s="53">
        <f t="shared" si="0"/>
        <v>430</v>
      </c>
      <c r="M31" s="57">
        <v>532</v>
      </c>
      <c r="N31" s="41">
        <v>127</v>
      </c>
      <c r="O31" s="41">
        <v>16</v>
      </c>
      <c r="P31" s="53">
        <f t="shared" si="1"/>
        <v>389</v>
      </c>
    </row>
    <row r="32" spans="1:16" x14ac:dyDescent="0.25">
      <c r="A32" s="52"/>
      <c r="B32" s="40">
        <v>27</v>
      </c>
      <c r="C32" s="55">
        <v>0</v>
      </c>
      <c r="D32" s="55">
        <v>0</v>
      </c>
      <c r="E32" s="40">
        <v>0</v>
      </c>
      <c r="F32" s="40">
        <v>0</v>
      </c>
      <c r="G32" s="40">
        <v>0</v>
      </c>
      <c r="H32" s="56">
        <v>0</v>
      </c>
      <c r="I32" s="40">
        <v>0</v>
      </c>
      <c r="J32" s="40">
        <v>0</v>
      </c>
      <c r="K32" s="41">
        <v>0</v>
      </c>
      <c r="L32" s="53">
        <f t="shared" si="0"/>
        <v>0</v>
      </c>
      <c r="M32" s="57">
        <v>0</v>
      </c>
      <c r="N32" s="41">
        <v>0</v>
      </c>
      <c r="O32" s="41">
        <v>0</v>
      </c>
      <c r="P32" s="53">
        <f t="shared" si="1"/>
        <v>0</v>
      </c>
    </row>
    <row r="33" spans="1:16" x14ac:dyDescent="0.25">
      <c r="A33" s="52"/>
      <c r="B33" s="40">
        <v>28</v>
      </c>
      <c r="C33" s="55">
        <v>10</v>
      </c>
      <c r="D33" s="55">
        <v>7.6248240000000003</v>
      </c>
      <c r="E33" s="40">
        <v>3.0590120000000001</v>
      </c>
      <c r="F33" s="40">
        <v>3.6637270000000002</v>
      </c>
      <c r="G33" s="40">
        <v>0</v>
      </c>
      <c r="H33" s="56">
        <v>0.90208500000000003</v>
      </c>
      <c r="I33" s="40">
        <v>6</v>
      </c>
      <c r="J33" s="40">
        <v>0</v>
      </c>
      <c r="K33" s="41">
        <v>1</v>
      </c>
      <c r="L33" s="53">
        <f t="shared" si="0"/>
        <v>5</v>
      </c>
      <c r="M33" s="57">
        <v>6</v>
      </c>
      <c r="N33" s="41">
        <v>0</v>
      </c>
      <c r="O33" s="41">
        <v>1</v>
      </c>
      <c r="P33" s="53">
        <f t="shared" si="1"/>
        <v>5</v>
      </c>
    </row>
    <row r="34" spans="1:16" x14ac:dyDescent="0.25">
      <c r="A34" s="52"/>
      <c r="B34" s="40">
        <v>29</v>
      </c>
      <c r="C34" s="55">
        <v>774</v>
      </c>
      <c r="D34" s="55">
        <v>353.99285400000002</v>
      </c>
      <c r="E34" s="40">
        <v>39.346876999999999</v>
      </c>
      <c r="F34" s="40">
        <v>294.72507899999999</v>
      </c>
      <c r="G34" s="40">
        <v>7.0129869999999999</v>
      </c>
      <c r="H34" s="56">
        <v>10.907909</v>
      </c>
      <c r="I34" s="40">
        <v>537</v>
      </c>
      <c r="J34" s="40">
        <v>64</v>
      </c>
      <c r="K34" s="41">
        <v>31</v>
      </c>
      <c r="L34" s="53">
        <f t="shared" si="0"/>
        <v>442</v>
      </c>
      <c r="M34" s="57">
        <v>494</v>
      </c>
      <c r="N34" s="41">
        <v>56</v>
      </c>
      <c r="O34" s="41">
        <v>26</v>
      </c>
      <c r="P34" s="53">
        <f t="shared" si="1"/>
        <v>412</v>
      </c>
    </row>
    <row r="35" spans="1:16" x14ac:dyDescent="0.25">
      <c r="A35" s="52"/>
      <c r="B35" s="40">
        <v>30</v>
      </c>
      <c r="C35" s="55">
        <v>823</v>
      </c>
      <c r="D35" s="55">
        <v>228.83665999999999</v>
      </c>
      <c r="E35" s="40">
        <v>96.936396999999999</v>
      </c>
      <c r="F35" s="40">
        <v>91.572547999999998</v>
      </c>
      <c r="G35" s="40">
        <v>14.610389</v>
      </c>
      <c r="H35" s="56">
        <v>24.606214000000001</v>
      </c>
      <c r="I35" s="40">
        <v>304</v>
      </c>
      <c r="J35" s="40">
        <v>150</v>
      </c>
      <c r="K35" s="41">
        <v>14</v>
      </c>
      <c r="L35" s="53">
        <f t="shared" si="0"/>
        <v>140</v>
      </c>
      <c r="M35" s="57">
        <v>242</v>
      </c>
      <c r="N35" s="41">
        <v>109</v>
      </c>
      <c r="O35" s="41">
        <v>9</v>
      </c>
      <c r="P35" s="53">
        <f t="shared" si="1"/>
        <v>124</v>
      </c>
    </row>
    <row r="36" spans="1:16" x14ac:dyDescent="0.25">
      <c r="A36" s="52"/>
      <c r="B36" s="40">
        <v>31</v>
      </c>
      <c r="C36" s="55">
        <v>871</v>
      </c>
      <c r="D36" s="55">
        <v>644.07197699999995</v>
      </c>
      <c r="E36" s="40">
        <v>152.950592</v>
      </c>
      <c r="F36" s="40">
        <v>399.346295</v>
      </c>
      <c r="G36" s="40">
        <v>27.069099000000001</v>
      </c>
      <c r="H36" s="56">
        <v>60.439714000000002</v>
      </c>
      <c r="I36" s="40">
        <v>518</v>
      </c>
      <c r="J36" s="40">
        <v>97</v>
      </c>
      <c r="K36" s="41">
        <v>42</v>
      </c>
      <c r="L36" s="53">
        <f t="shared" si="0"/>
        <v>379</v>
      </c>
      <c r="M36" s="57">
        <v>464</v>
      </c>
      <c r="N36" s="41">
        <v>77</v>
      </c>
      <c r="O36" s="41">
        <v>37</v>
      </c>
      <c r="P36" s="53">
        <f t="shared" si="1"/>
        <v>350</v>
      </c>
    </row>
    <row r="37" spans="1:16" x14ac:dyDescent="0.25">
      <c r="A37" s="52"/>
      <c r="B37" s="40">
        <v>32</v>
      </c>
      <c r="C37" s="55">
        <v>464</v>
      </c>
      <c r="D37" s="55">
        <v>385.887494</v>
      </c>
      <c r="E37" s="40">
        <v>44.444401999999997</v>
      </c>
      <c r="F37" s="40">
        <v>258.109757</v>
      </c>
      <c r="G37" s="40">
        <v>10</v>
      </c>
      <c r="H37" s="56">
        <v>73.333336000000003</v>
      </c>
      <c r="I37" s="40">
        <v>439</v>
      </c>
      <c r="J37" s="40">
        <v>45</v>
      </c>
      <c r="K37" s="41">
        <v>22</v>
      </c>
      <c r="L37" s="53">
        <f t="shared" si="0"/>
        <v>372</v>
      </c>
      <c r="M37" s="57">
        <v>401</v>
      </c>
      <c r="N37" s="41">
        <v>38</v>
      </c>
      <c r="O37" s="41">
        <v>20</v>
      </c>
      <c r="P37" s="53">
        <f t="shared" si="1"/>
        <v>343</v>
      </c>
    </row>
    <row r="38" spans="1:16" x14ac:dyDescent="0.25">
      <c r="A38" s="52"/>
      <c r="B38" s="40">
        <v>33</v>
      </c>
      <c r="C38" s="55">
        <v>474</v>
      </c>
      <c r="D38" s="55">
        <v>316.41962799999999</v>
      </c>
      <c r="E38" s="40">
        <v>24.209213999999999</v>
      </c>
      <c r="F38" s="40">
        <v>269.32099699999998</v>
      </c>
      <c r="G38" s="40">
        <v>1.142857</v>
      </c>
      <c r="H38" s="56">
        <v>18.603701000000001</v>
      </c>
      <c r="I38" s="40">
        <v>380</v>
      </c>
      <c r="J38" s="40">
        <v>30</v>
      </c>
      <c r="K38" s="41">
        <v>15</v>
      </c>
      <c r="L38" s="53">
        <f t="shared" si="0"/>
        <v>335</v>
      </c>
      <c r="M38" s="57">
        <v>358</v>
      </c>
      <c r="N38" s="41">
        <v>26</v>
      </c>
      <c r="O38" s="41">
        <v>13</v>
      </c>
      <c r="P38" s="53">
        <f t="shared" si="1"/>
        <v>319</v>
      </c>
    </row>
    <row r="39" spans="1:16" x14ac:dyDescent="0.25">
      <c r="A39" s="52"/>
      <c r="B39" s="40">
        <v>34</v>
      </c>
      <c r="C39" s="55">
        <v>607</v>
      </c>
      <c r="D39" s="55">
        <v>436.94233400000002</v>
      </c>
      <c r="E39" s="40">
        <v>77.192916999999994</v>
      </c>
      <c r="F39" s="40">
        <v>313.21098899999998</v>
      </c>
      <c r="G39" s="40">
        <v>8.547015</v>
      </c>
      <c r="H39" s="56">
        <v>31.861442</v>
      </c>
      <c r="I39" s="40">
        <v>450</v>
      </c>
      <c r="J39" s="40">
        <v>49</v>
      </c>
      <c r="K39" s="41">
        <v>16</v>
      </c>
      <c r="L39" s="53">
        <f t="shared" si="0"/>
        <v>385</v>
      </c>
      <c r="M39" s="57">
        <v>426</v>
      </c>
      <c r="N39" s="41">
        <v>48</v>
      </c>
      <c r="O39" s="41">
        <v>14</v>
      </c>
      <c r="P39" s="53">
        <f t="shared" si="1"/>
        <v>364</v>
      </c>
    </row>
    <row r="40" spans="1:16" x14ac:dyDescent="0.25">
      <c r="A40" s="52"/>
      <c r="B40" s="40">
        <v>35</v>
      </c>
      <c r="C40" s="55">
        <v>755</v>
      </c>
      <c r="D40" s="55">
        <v>554.90256299999999</v>
      </c>
      <c r="E40" s="40">
        <v>113.216275</v>
      </c>
      <c r="F40" s="40">
        <v>390.44110499999999</v>
      </c>
      <c r="G40" s="40">
        <v>19.230784</v>
      </c>
      <c r="H40" s="56">
        <v>22.206461000000001</v>
      </c>
      <c r="I40" s="40">
        <v>588</v>
      </c>
      <c r="J40" s="40">
        <v>60</v>
      </c>
      <c r="K40" s="41">
        <v>10</v>
      </c>
      <c r="L40" s="53">
        <f t="shared" si="0"/>
        <v>518</v>
      </c>
      <c r="M40" s="57">
        <v>538</v>
      </c>
      <c r="N40" s="41">
        <v>48</v>
      </c>
      <c r="O40" s="41">
        <v>10</v>
      </c>
      <c r="P40" s="53">
        <f t="shared" si="1"/>
        <v>480</v>
      </c>
    </row>
    <row r="41" spans="1:16" x14ac:dyDescent="0.25">
      <c r="A41" s="52"/>
      <c r="B41" s="40">
        <v>36</v>
      </c>
      <c r="C41" s="55">
        <v>927</v>
      </c>
      <c r="D41" s="55">
        <v>572.46103500000004</v>
      </c>
      <c r="E41" s="40">
        <v>65.579586000000006</v>
      </c>
      <c r="F41" s="40">
        <v>448.74122299999999</v>
      </c>
      <c r="G41" s="40">
        <v>13.1111</v>
      </c>
      <c r="H41" s="56">
        <v>40.626533000000002</v>
      </c>
      <c r="I41" s="40">
        <v>748</v>
      </c>
      <c r="J41" s="40">
        <v>149</v>
      </c>
      <c r="K41" s="41">
        <v>37</v>
      </c>
      <c r="L41" s="53">
        <f t="shared" si="0"/>
        <v>562</v>
      </c>
      <c r="M41" s="57">
        <v>681</v>
      </c>
      <c r="N41" s="41">
        <v>123</v>
      </c>
      <c r="O41" s="41">
        <v>30</v>
      </c>
      <c r="P41" s="53">
        <f t="shared" si="1"/>
        <v>528</v>
      </c>
    </row>
    <row r="42" spans="1:16" x14ac:dyDescent="0.25">
      <c r="A42" s="52"/>
      <c r="B42" s="40">
        <v>37</v>
      </c>
      <c r="C42" s="55">
        <v>591</v>
      </c>
      <c r="D42" s="55">
        <v>374.92563999999999</v>
      </c>
      <c r="E42" s="40">
        <v>40.841585000000002</v>
      </c>
      <c r="F42" s="40">
        <v>267.34850399999999</v>
      </c>
      <c r="G42" s="40">
        <v>2.2222170000000001</v>
      </c>
      <c r="H42" s="56">
        <v>64.513326000000006</v>
      </c>
      <c r="I42" s="40">
        <v>438</v>
      </c>
      <c r="J42" s="40">
        <v>37</v>
      </c>
      <c r="K42" s="41">
        <v>25</v>
      </c>
      <c r="L42" s="53">
        <f t="shared" si="0"/>
        <v>376</v>
      </c>
      <c r="M42" s="57">
        <v>410</v>
      </c>
      <c r="N42" s="41">
        <v>34</v>
      </c>
      <c r="O42" s="41">
        <v>19</v>
      </c>
      <c r="P42" s="53">
        <f t="shared" si="1"/>
        <v>357</v>
      </c>
    </row>
    <row r="43" spans="1:16" x14ac:dyDescent="0.25">
      <c r="A43" s="52"/>
      <c r="B43" s="40">
        <v>38</v>
      </c>
      <c r="C43" s="55">
        <v>679</v>
      </c>
      <c r="D43" s="55">
        <v>422.349401</v>
      </c>
      <c r="E43" s="40">
        <v>61.262376000000003</v>
      </c>
      <c r="F43" s="40">
        <v>310.77135099999998</v>
      </c>
      <c r="G43" s="40">
        <v>1.3333299999999999</v>
      </c>
      <c r="H43" s="56">
        <v>48.982337999999999</v>
      </c>
      <c r="I43" s="40">
        <v>532</v>
      </c>
      <c r="J43" s="40">
        <v>78</v>
      </c>
      <c r="K43" s="41">
        <v>29</v>
      </c>
      <c r="L43" s="53">
        <f t="shared" si="0"/>
        <v>425</v>
      </c>
      <c r="M43" s="57">
        <v>488</v>
      </c>
      <c r="N43" s="41">
        <v>65</v>
      </c>
      <c r="O43" s="41">
        <v>25</v>
      </c>
      <c r="P43" s="53">
        <f t="shared" si="1"/>
        <v>398</v>
      </c>
    </row>
    <row r="44" spans="1:16" x14ac:dyDescent="0.25">
      <c r="A44" s="52"/>
      <c r="B44" s="40">
        <v>39</v>
      </c>
      <c r="C44" s="55">
        <v>883</v>
      </c>
      <c r="D44" s="55">
        <v>759.09823900000004</v>
      </c>
      <c r="E44" s="40">
        <v>162.039602</v>
      </c>
      <c r="F44" s="40">
        <v>499.617952</v>
      </c>
      <c r="G44" s="40">
        <v>29.166584</v>
      </c>
      <c r="H44" s="56">
        <v>67.069126999999995</v>
      </c>
      <c r="I44" s="40">
        <v>621</v>
      </c>
      <c r="J44" s="40">
        <v>158</v>
      </c>
      <c r="K44" s="41">
        <v>29</v>
      </c>
      <c r="L44" s="53">
        <f t="shared" si="0"/>
        <v>434</v>
      </c>
      <c r="M44" s="57">
        <v>553</v>
      </c>
      <c r="N44" s="41">
        <v>137</v>
      </c>
      <c r="O44" s="41">
        <v>27</v>
      </c>
      <c r="P44" s="53">
        <f t="shared" si="1"/>
        <v>389</v>
      </c>
    </row>
    <row r="45" spans="1:16" x14ac:dyDescent="0.25">
      <c r="A45" s="52"/>
      <c r="B45" s="40">
        <v>40</v>
      </c>
      <c r="C45" s="55">
        <v>772</v>
      </c>
      <c r="D45" s="55">
        <v>446.36111199999999</v>
      </c>
      <c r="E45" s="40">
        <v>67.668108000000004</v>
      </c>
      <c r="F45" s="40">
        <v>321.288096</v>
      </c>
      <c r="G45" s="40">
        <v>13.111101</v>
      </c>
      <c r="H45" s="56">
        <v>41.839266000000002</v>
      </c>
      <c r="I45" s="40">
        <v>547</v>
      </c>
      <c r="J45" s="40">
        <v>112</v>
      </c>
      <c r="K45" s="41">
        <v>35</v>
      </c>
      <c r="L45" s="53">
        <f t="shared" si="0"/>
        <v>400</v>
      </c>
      <c r="M45" s="57">
        <v>489</v>
      </c>
      <c r="N45" s="41">
        <v>96</v>
      </c>
      <c r="O45" s="41">
        <v>30</v>
      </c>
      <c r="P45" s="53">
        <f t="shared" si="1"/>
        <v>363</v>
      </c>
    </row>
    <row r="46" spans="1:16" x14ac:dyDescent="0.25">
      <c r="A46" s="52"/>
      <c r="B46" s="40">
        <v>41</v>
      </c>
      <c r="C46" s="55">
        <v>625</v>
      </c>
      <c r="D46" s="55">
        <v>439.999931</v>
      </c>
      <c r="E46" s="40">
        <v>19.999998999999999</v>
      </c>
      <c r="F46" s="40">
        <v>399.99991299999999</v>
      </c>
      <c r="G46" s="40">
        <v>0</v>
      </c>
      <c r="H46" s="56">
        <v>20.000001000000001</v>
      </c>
      <c r="I46" s="40">
        <v>483</v>
      </c>
      <c r="J46" s="40">
        <v>45</v>
      </c>
      <c r="K46" s="41">
        <v>16</v>
      </c>
      <c r="L46" s="53">
        <f t="shared" si="0"/>
        <v>422</v>
      </c>
      <c r="M46" s="57">
        <v>445</v>
      </c>
      <c r="N46" s="41">
        <v>36</v>
      </c>
      <c r="O46" s="41">
        <v>15</v>
      </c>
      <c r="P46" s="53">
        <f t="shared" si="1"/>
        <v>394</v>
      </c>
    </row>
    <row r="47" spans="1:16" x14ac:dyDescent="0.25">
      <c r="A47" s="52"/>
      <c r="B47" s="40">
        <v>42</v>
      </c>
      <c r="C47" s="55">
        <v>572</v>
      </c>
      <c r="D47" s="55">
        <v>498.62736999999998</v>
      </c>
      <c r="E47" s="40">
        <v>100.72254100000001</v>
      </c>
      <c r="F47" s="40">
        <v>362.30846700000001</v>
      </c>
      <c r="G47" s="40">
        <v>6.5625</v>
      </c>
      <c r="H47" s="56">
        <v>20.462427000000002</v>
      </c>
      <c r="I47" s="40">
        <v>439</v>
      </c>
      <c r="J47" s="40">
        <v>54</v>
      </c>
      <c r="K47" s="41">
        <v>31</v>
      </c>
      <c r="L47" s="53">
        <f t="shared" si="0"/>
        <v>354</v>
      </c>
      <c r="M47" s="57">
        <v>399</v>
      </c>
      <c r="N47" s="41">
        <v>46</v>
      </c>
      <c r="O47" s="41">
        <v>28</v>
      </c>
      <c r="P47" s="53">
        <f t="shared" si="1"/>
        <v>325</v>
      </c>
    </row>
    <row r="48" spans="1:16" x14ac:dyDescent="0.25">
      <c r="A48" s="52"/>
      <c r="B48" s="40">
        <v>43</v>
      </c>
      <c r="C48" s="55">
        <v>505</v>
      </c>
      <c r="D48" s="55">
        <v>426.37263000000002</v>
      </c>
      <c r="E48" s="40">
        <v>104.277455</v>
      </c>
      <c r="F48" s="40">
        <v>272.69154099999997</v>
      </c>
      <c r="G48" s="40">
        <v>8.4375</v>
      </c>
      <c r="H48" s="56">
        <v>39.537571999999997</v>
      </c>
      <c r="I48" s="40">
        <v>290</v>
      </c>
      <c r="J48" s="40">
        <v>55</v>
      </c>
      <c r="K48" s="41">
        <v>17</v>
      </c>
      <c r="L48" s="53">
        <f t="shared" si="0"/>
        <v>218</v>
      </c>
      <c r="M48" s="57">
        <v>268</v>
      </c>
      <c r="N48" s="41">
        <v>47</v>
      </c>
      <c r="O48" s="41">
        <v>16</v>
      </c>
      <c r="P48" s="53">
        <f t="shared" si="1"/>
        <v>205</v>
      </c>
    </row>
    <row r="49" spans="1:16" x14ac:dyDescent="0.25">
      <c r="A49" s="52"/>
      <c r="B49" s="40">
        <v>44</v>
      </c>
      <c r="C49" s="55">
        <v>105</v>
      </c>
      <c r="D49" s="55">
        <v>102.24666000000001</v>
      </c>
      <c r="E49" s="40">
        <v>0</v>
      </c>
      <c r="F49" s="40">
        <v>102.15772</v>
      </c>
      <c r="G49" s="40">
        <v>0</v>
      </c>
      <c r="H49" s="56">
        <v>8.8932999999999998E-2</v>
      </c>
      <c r="I49" s="40">
        <v>287</v>
      </c>
      <c r="J49" s="40">
        <v>3</v>
      </c>
      <c r="K49" s="41">
        <v>3</v>
      </c>
      <c r="L49" s="53">
        <f t="shared" si="0"/>
        <v>281</v>
      </c>
      <c r="M49" s="57">
        <v>242</v>
      </c>
      <c r="N49" s="41">
        <v>3</v>
      </c>
      <c r="O49" s="41">
        <v>3</v>
      </c>
      <c r="P49" s="53">
        <f t="shared" si="1"/>
        <v>236</v>
      </c>
    </row>
    <row r="50" spans="1:16" x14ac:dyDescent="0.25">
      <c r="A50" s="52"/>
      <c r="B50" s="40">
        <v>45</v>
      </c>
      <c r="C50" s="55">
        <v>836</v>
      </c>
      <c r="D50" s="55">
        <v>209.99979500000001</v>
      </c>
      <c r="E50" s="40">
        <v>15</v>
      </c>
      <c r="F50" s="40">
        <v>159.99988500000001</v>
      </c>
      <c r="G50" s="40">
        <v>0</v>
      </c>
      <c r="H50" s="56">
        <v>34.999901999999999</v>
      </c>
      <c r="I50" s="40">
        <v>307</v>
      </c>
      <c r="J50" s="40">
        <v>183</v>
      </c>
      <c r="K50" s="41">
        <v>13</v>
      </c>
      <c r="L50" s="53">
        <f t="shared" si="0"/>
        <v>111</v>
      </c>
      <c r="M50" s="57">
        <v>253</v>
      </c>
      <c r="N50" s="41">
        <v>145</v>
      </c>
      <c r="O50" s="41">
        <v>10</v>
      </c>
      <c r="P50" s="53">
        <f t="shared" si="1"/>
        <v>98</v>
      </c>
    </row>
    <row r="51" spans="1:16" x14ac:dyDescent="0.25">
      <c r="A51" s="52"/>
      <c r="B51" s="40">
        <v>46</v>
      </c>
      <c r="C51" s="55">
        <v>1268</v>
      </c>
      <c r="D51" s="55">
        <v>482.01129800000001</v>
      </c>
      <c r="E51" s="40">
        <v>238.24865800000001</v>
      </c>
      <c r="F51" s="40">
        <v>62.887701</v>
      </c>
      <c r="G51" s="40">
        <v>144.375</v>
      </c>
      <c r="H51" s="56">
        <v>36.499938999999998</v>
      </c>
      <c r="I51" s="40">
        <v>457</v>
      </c>
      <c r="J51" s="40">
        <v>311</v>
      </c>
      <c r="K51" s="41">
        <v>17</v>
      </c>
      <c r="L51" s="53">
        <f t="shared" si="0"/>
        <v>129</v>
      </c>
      <c r="M51" s="57">
        <v>382</v>
      </c>
      <c r="N51" s="41">
        <v>253</v>
      </c>
      <c r="O51" s="41">
        <v>15</v>
      </c>
      <c r="P51" s="53">
        <f t="shared" si="1"/>
        <v>114</v>
      </c>
    </row>
    <row r="52" spans="1:16" x14ac:dyDescent="0.25">
      <c r="A52" s="52"/>
      <c r="B52" s="40">
        <v>47</v>
      </c>
      <c r="C52" s="55">
        <v>725</v>
      </c>
      <c r="D52" s="55">
        <v>262.988607</v>
      </c>
      <c r="E52" s="40">
        <v>116.75133700000001</v>
      </c>
      <c r="F52" s="40">
        <v>57.112301000000002</v>
      </c>
      <c r="G52" s="40">
        <v>65.625</v>
      </c>
      <c r="H52" s="56">
        <v>23.499962</v>
      </c>
      <c r="I52" s="40">
        <v>280</v>
      </c>
      <c r="J52" s="40">
        <v>167</v>
      </c>
      <c r="K52" s="41">
        <v>14</v>
      </c>
      <c r="L52" s="53">
        <f t="shared" si="0"/>
        <v>99</v>
      </c>
      <c r="M52" s="57">
        <v>234</v>
      </c>
      <c r="N52" s="41">
        <v>139</v>
      </c>
      <c r="O52" s="41">
        <v>11</v>
      </c>
      <c r="P52" s="53">
        <f t="shared" si="1"/>
        <v>84</v>
      </c>
    </row>
    <row r="53" spans="1:16" x14ac:dyDescent="0.25">
      <c r="A53" s="52"/>
      <c r="B53" s="40">
        <v>48</v>
      </c>
      <c r="C53" s="55">
        <v>853</v>
      </c>
      <c r="D53" s="55">
        <v>750</v>
      </c>
      <c r="E53" s="40">
        <v>225.00000199999999</v>
      </c>
      <c r="F53" s="40">
        <v>425</v>
      </c>
      <c r="G53" s="40">
        <v>0</v>
      </c>
      <c r="H53" s="56">
        <v>90</v>
      </c>
      <c r="I53" s="40">
        <v>472</v>
      </c>
      <c r="J53" s="40">
        <v>211</v>
      </c>
      <c r="K53" s="41">
        <v>25</v>
      </c>
      <c r="L53" s="53">
        <f t="shared" si="0"/>
        <v>236</v>
      </c>
      <c r="M53" s="57">
        <v>405</v>
      </c>
      <c r="N53" s="41">
        <v>175</v>
      </c>
      <c r="O53" s="41">
        <v>22</v>
      </c>
      <c r="P53" s="53">
        <f t="shared" si="1"/>
        <v>208</v>
      </c>
    </row>
    <row r="54" spans="1:16" x14ac:dyDescent="0.25">
      <c r="A54" s="52"/>
      <c r="B54" s="40">
        <v>49</v>
      </c>
      <c r="C54" s="55">
        <v>583</v>
      </c>
      <c r="D54" s="55">
        <v>426.12434200000001</v>
      </c>
      <c r="E54" s="40">
        <v>121.22886200000001</v>
      </c>
      <c r="F54" s="40">
        <v>188.08663899999999</v>
      </c>
      <c r="G54" s="40">
        <v>19.324289</v>
      </c>
      <c r="H54" s="56">
        <v>94.627402000000004</v>
      </c>
      <c r="I54" s="40">
        <v>166</v>
      </c>
      <c r="J54" s="40">
        <v>45</v>
      </c>
      <c r="K54" s="41">
        <v>9</v>
      </c>
      <c r="L54" s="53">
        <f t="shared" si="0"/>
        <v>112</v>
      </c>
      <c r="M54" s="57">
        <v>145</v>
      </c>
      <c r="N54" s="41">
        <v>40</v>
      </c>
      <c r="O54" s="41">
        <v>7</v>
      </c>
      <c r="P54" s="53">
        <f t="shared" si="1"/>
        <v>98</v>
      </c>
    </row>
    <row r="55" spans="1:16" x14ac:dyDescent="0.25">
      <c r="A55" s="52"/>
      <c r="B55" s="40">
        <v>50</v>
      </c>
      <c r="C55" s="55">
        <v>535</v>
      </c>
      <c r="D55" s="55">
        <v>442.33904899999999</v>
      </c>
      <c r="E55" s="40">
        <v>97.849008999999995</v>
      </c>
      <c r="F55" s="40">
        <v>244.971397</v>
      </c>
      <c r="G55" s="40">
        <v>31.216159000000001</v>
      </c>
      <c r="H55" s="56">
        <v>62.588203</v>
      </c>
      <c r="I55" s="40">
        <v>255</v>
      </c>
      <c r="J55" s="40">
        <v>52</v>
      </c>
      <c r="K55" s="41">
        <v>12</v>
      </c>
      <c r="L55" s="53">
        <f t="shared" si="0"/>
        <v>191</v>
      </c>
      <c r="M55" s="57">
        <v>225</v>
      </c>
      <c r="N55" s="41">
        <v>43</v>
      </c>
      <c r="O55" s="41">
        <v>11</v>
      </c>
      <c r="P55" s="53">
        <f t="shared" si="1"/>
        <v>171</v>
      </c>
    </row>
    <row r="56" spans="1:16" x14ac:dyDescent="0.25">
      <c r="A56" s="52"/>
      <c r="B56" s="40">
        <v>51</v>
      </c>
      <c r="C56" s="55">
        <v>162</v>
      </c>
      <c r="D56" s="55">
        <v>92.836937000000006</v>
      </c>
      <c r="E56" s="40">
        <v>80.420168000000004</v>
      </c>
      <c r="F56" s="40">
        <v>8.955228</v>
      </c>
      <c r="G56" s="40">
        <v>0</v>
      </c>
      <c r="H56" s="56">
        <v>3.4615420000000001</v>
      </c>
      <c r="I56" s="40">
        <v>100</v>
      </c>
      <c r="J56" s="40">
        <v>33</v>
      </c>
      <c r="K56" s="41">
        <v>9</v>
      </c>
      <c r="L56" s="53">
        <f t="shared" si="0"/>
        <v>58</v>
      </c>
      <c r="M56" s="57">
        <v>78</v>
      </c>
      <c r="N56" s="41">
        <v>24</v>
      </c>
      <c r="O56" s="41">
        <v>6</v>
      </c>
      <c r="P56" s="53">
        <f t="shared" si="1"/>
        <v>48</v>
      </c>
    </row>
    <row r="57" spans="1:16" x14ac:dyDescent="0.25">
      <c r="A57" s="52"/>
      <c r="B57" s="40">
        <v>52</v>
      </c>
      <c r="C57" s="55">
        <v>309</v>
      </c>
      <c r="D57" s="55">
        <v>222.157352</v>
      </c>
      <c r="E57" s="40">
        <v>102.605041</v>
      </c>
      <c r="F57" s="40">
        <v>89.552278000000001</v>
      </c>
      <c r="G57" s="40">
        <v>0</v>
      </c>
      <c r="H57" s="56">
        <v>30.000033999999999</v>
      </c>
      <c r="I57" s="40">
        <v>166</v>
      </c>
      <c r="J57" s="40">
        <v>67</v>
      </c>
      <c r="K57" s="41">
        <v>5</v>
      </c>
      <c r="L57" s="53">
        <f t="shared" si="0"/>
        <v>94</v>
      </c>
      <c r="M57" s="57">
        <v>143</v>
      </c>
      <c r="N57" s="41">
        <v>57</v>
      </c>
      <c r="O57" s="41">
        <v>5</v>
      </c>
      <c r="P57" s="53">
        <f t="shared" si="1"/>
        <v>81</v>
      </c>
    </row>
    <row r="58" spans="1:16" x14ac:dyDescent="0.25">
      <c r="A58" s="52"/>
      <c r="B58" s="40">
        <v>53</v>
      </c>
      <c r="C58" s="55">
        <v>517</v>
      </c>
      <c r="D58" s="55">
        <v>317.30369200000001</v>
      </c>
      <c r="E58" s="40">
        <v>120.168075</v>
      </c>
      <c r="F58" s="40">
        <v>140.59708599999999</v>
      </c>
      <c r="G58" s="40">
        <v>0</v>
      </c>
      <c r="H58" s="56">
        <v>56.538525</v>
      </c>
      <c r="I58" s="40">
        <v>172</v>
      </c>
      <c r="J58" s="40">
        <v>53</v>
      </c>
      <c r="K58" s="41">
        <v>16</v>
      </c>
      <c r="L58" s="53">
        <f t="shared" si="0"/>
        <v>103</v>
      </c>
      <c r="M58" s="57">
        <v>154</v>
      </c>
      <c r="N58" s="41">
        <v>42</v>
      </c>
      <c r="O58" s="41">
        <v>15</v>
      </c>
      <c r="P58" s="53">
        <f t="shared" si="1"/>
        <v>97</v>
      </c>
    </row>
    <row r="59" spans="1:16" x14ac:dyDescent="0.25">
      <c r="A59" s="54"/>
      <c r="B59" s="40">
        <v>54</v>
      </c>
      <c r="C59" s="55">
        <v>420</v>
      </c>
      <c r="D59" s="55">
        <v>336.82001100000002</v>
      </c>
      <c r="E59" s="40">
        <v>84.860200000000006</v>
      </c>
      <c r="F59" s="40">
        <v>205.51906299999999</v>
      </c>
      <c r="G59" s="40">
        <v>2.9729679999999998</v>
      </c>
      <c r="H59" s="56">
        <v>32.039197000000001</v>
      </c>
      <c r="I59" s="40">
        <v>375</v>
      </c>
      <c r="J59" s="40">
        <v>88</v>
      </c>
      <c r="K59" s="41">
        <v>14</v>
      </c>
      <c r="L59" s="53">
        <f t="shared" si="0"/>
        <v>273</v>
      </c>
      <c r="M59" s="57">
        <v>338</v>
      </c>
      <c r="N59" s="41">
        <v>73</v>
      </c>
      <c r="O59" s="41">
        <v>13</v>
      </c>
      <c r="P59" s="53">
        <f t="shared" ref="P59" si="2">M59-N59-O59</f>
        <v>252</v>
      </c>
    </row>
    <row r="61" spans="1:16" x14ac:dyDescent="0.25">
      <c r="B61" s="41"/>
      <c r="C61" s="41">
        <f>SUM(C6:C60)</f>
        <v>32754</v>
      </c>
      <c r="D61" s="41">
        <f t="shared" ref="D61:P61" si="3">SUM(D6:D60)</f>
        <v>20631.449014999998</v>
      </c>
      <c r="E61" s="41">
        <f t="shared" si="3"/>
        <v>5102.3753559999977</v>
      </c>
      <c r="F61" s="41">
        <f t="shared" si="3"/>
        <v>12827.040239999995</v>
      </c>
      <c r="G61" s="41">
        <f t="shared" si="3"/>
        <v>787.83753000000002</v>
      </c>
      <c r="H61" s="41">
        <f t="shared" si="3"/>
        <v>1796.4255600000001</v>
      </c>
      <c r="I61" s="41">
        <f t="shared" si="3"/>
        <v>20022</v>
      </c>
      <c r="J61" s="41">
        <f t="shared" si="3"/>
        <v>5037</v>
      </c>
      <c r="K61" s="41">
        <f t="shared" si="3"/>
        <v>1056</v>
      </c>
      <c r="L61" s="41">
        <f t="shared" si="3"/>
        <v>13929</v>
      </c>
      <c r="M61" s="41">
        <f t="shared" si="3"/>
        <v>17771</v>
      </c>
      <c r="N61" s="41">
        <f t="shared" si="3"/>
        <v>4141</v>
      </c>
      <c r="O61" s="41">
        <f t="shared" si="3"/>
        <v>903</v>
      </c>
      <c r="P61" s="41">
        <f t="shared" si="3"/>
        <v>12727</v>
      </c>
    </row>
  </sheetData>
  <sheetProtection sheet="1" selectLockedCells="1"/>
  <protectedRanges>
    <protectedRange sqref="A6:A59" name="Range1"/>
  </protectedRanges>
  <mergeCells count="4">
    <mergeCell ref="D4:H4"/>
    <mergeCell ref="M4:P4"/>
    <mergeCell ref="I4:L4"/>
    <mergeCell ref="A1:L1"/>
  </mergeCells>
  <phoneticPr fontId="2" type="noConversion"/>
  <printOptions gridLines="1"/>
  <pageMargins left="0.5" right="0.5" top="0.8" bottom="0.5" header="0.5" footer="0.5"/>
  <pageSetup scale="89" fitToHeight="2" orientation="landscape" r:id="rId1"/>
  <headerFooter alignWithMargins="0">
    <oddHeader>&amp;L&amp;"Garamond,Bold"&amp;16NDC&amp;C&amp;"Garamond,Bold"&amp;14Population Unit Data&amp;R&amp;"Garamond,Regular"Page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0"/>
  <sheetViews>
    <sheetView zoomScaleNormal="100" workbookViewId="0">
      <selection activeCell="A3" sqref="A3:F4"/>
    </sheetView>
  </sheetViews>
  <sheetFormatPr defaultColWidth="9.109375" defaultRowHeight="13.2" x14ac:dyDescent="0.25"/>
  <cols>
    <col min="1" max="1" width="11.5546875" style="46" customWidth="1"/>
    <col min="2" max="2" width="13.6640625" style="46" customWidth="1"/>
    <col min="3" max="3" width="7.109375" style="46" customWidth="1"/>
    <col min="4" max="5" width="7.109375" style="46" bestFit="1" customWidth="1"/>
    <col min="6" max="6" width="7.109375" style="46" customWidth="1"/>
    <col min="7" max="7" width="13.44140625" style="46" bestFit="1" customWidth="1"/>
    <col min="8" max="8" width="9" style="46" customWidth="1"/>
    <col min="9" max="9" width="8" style="46" customWidth="1"/>
    <col min="10" max="10" width="8" style="46" bestFit="1" customWidth="1"/>
    <col min="11" max="12" width="8" style="46" customWidth="1"/>
    <col min="13" max="13" width="13.109375" style="46" customWidth="1"/>
    <col min="14" max="15" width="8" style="46" bestFit="1" customWidth="1"/>
    <col min="16" max="16" width="8" style="46" customWidth="1"/>
    <col min="17" max="17" width="10.109375" style="46" bestFit="1" customWidth="1"/>
    <col min="18" max="18" width="6.44140625" style="46" bestFit="1" customWidth="1"/>
    <col min="19" max="19" width="9.109375" style="46" bestFit="1" customWidth="1"/>
    <col min="20" max="20" width="7.44140625" style="46" bestFit="1" customWidth="1"/>
    <col min="21" max="21" width="6.88671875" style="46" bestFit="1" customWidth="1"/>
    <col min="22" max="22" width="5.44140625" style="46" bestFit="1" customWidth="1"/>
    <col min="23" max="16384" width="9.109375" style="46"/>
  </cols>
  <sheetData>
    <row r="1" spans="1:16" s="49" customFormat="1" ht="14.4" x14ac:dyDescent="0.3">
      <c r="A1" s="48" t="s">
        <v>33</v>
      </c>
      <c r="B1" s="48"/>
      <c r="F1" s="50" t="s">
        <v>34</v>
      </c>
      <c r="G1" s="67">
        <f>H8/4</f>
        <v>8188.5</v>
      </c>
    </row>
    <row r="2" spans="1:16" s="49" customFormat="1" ht="14.4" x14ac:dyDescent="0.3">
      <c r="A2" s="48" t="s">
        <v>53</v>
      </c>
      <c r="B2" s="48"/>
    </row>
    <row r="3" spans="1:16" s="49" customFormat="1" ht="14.4" x14ac:dyDescent="0.3">
      <c r="A3" s="77" t="s">
        <v>35</v>
      </c>
      <c r="B3" s="77"/>
      <c r="C3" s="77"/>
      <c r="D3" s="77"/>
      <c r="E3" s="77"/>
      <c r="F3" s="77"/>
    </row>
    <row r="4" spans="1:16" s="49" customFormat="1" ht="14.4" x14ac:dyDescent="0.3">
      <c r="A4" s="77"/>
      <c r="B4" s="77"/>
      <c r="C4" s="77"/>
      <c r="D4" s="77"/>
      <c r="E4" s="77"/>
      <c r="F4" s="77"/>
    </row>
    <row r="5" spans="1:16" ht="13.8" thickBot="1" x14ac:dyDescent="0.3">
      <c r="A5" s="47"/>
      <c r="B5" s="47"/>
      <c r="C5" s="47"/>
      <c r="D5" s="47"/>
      <c r="E5" s="47"/>
      <c r="F5" s="47"/>
    </row>
    <row r="6" spans="1:16" ht="13.8" thickBot="1" x14ac:dyDescent="0.3">
      <c r="C6" s="82" t="s">
        <v>36</v>
      </c>
      <c r="D6" s="83"/>
      <c r="E6" s="83"/>
      <c r="F6" s="83"/>
      <c r="G6" s="83"/>
      <c r="H6" s="84"/>
      <c r="I6" s="82" t="s">
        <v>37</v>
      </c>
      <c r="J6" s="83"/>
      <c r="K6" s="83"/>
      <c r="L6" s="83"/>
      <c r="M6" s="83"/>
      <c r="N6" s="84"/>
    </row>
    <row r="7" spans="1:16" ht="13.8" thickBot="1" x14ac:dyDescent="0.3">
      <c r="A7" s="6" t="s">
        <v>38</v>
      </c>
      <c r="B7" s="6" t="s">
        <v>39</v>
      </c>
      <c r="C7" s="28">
        <v>1</v>
      </c>
      <c r="D7" s="29">
        <v>2</v>
      </c>
      <c r="E7" s="29">
        <v>3</v>
      </c>
      <c r="F7" s="29">
        <v>4</v>
      </c>
      <c r="G7" s="30" t="s">
        <v>40</v>
      </c>
      <c r="H7" s="30" t="s">
        <v>0</v>
      </c>
      <c r="I7" s="28">
        <f>C7</f>
        <v>1</v>
      </c>
      <c r="J7" s="29">
        <f>D7</f>
        <v>2</v>
      </c>
      <c r="K7" s="29">
        <f>E7</f>
        <v>3</v>
      </c>
      <c r="L7" s="29">
        <f>F7</f>
        <v>4</v>
      </c>
      <c r="M7" s="30" t="s">
        <v>40</v>
      </c>
      <c r="N7" s="30" t="s">
        <v>0</v>
      </c>
    </row>
    <row r="8" spans="1:16" ht="12.75" customHeight="1" x14ac:dyDescent="0.25">
      <c r="A8" s="85" t="s">
        <v>41</v>
      </c>
      <c r="B8" s="31" t="s">
        <v>42</v>
      </c>
      <c r="C8" s="8">
        <f>SUMIF(asignación!$A$6:$A$59,"=1",asignación!$C$6:$C$59)</f>
        <v>0</v>
      </c>
      <c r="D8" s="9">
        <f>SUMIF(asignación!$A$6:$A$59,"=2",asignación!$C$6:$C$59)</f>
        <v>0</v>
      </c>
      <c r="E8" s="9">
        <f>SUMIF(asignación!$A$6:$A$59,"=3",asignación!$C$6:$C$59)</f>
        <v>0</v>
      </c>
      <c r="F8" s="9">
        <f>SUMIF(asignación!$A$6:$A$59,"=4",asignación!$C$6:$C$59)</f>
        <v>0</v>
      </c>
      <c r="G8" s="10">
        <f>H8-SUM(C8:F8)</f>
        <v>32754</v>
      </c>
      <c r="H8" s="10">
        <f>asignación!C61</f>
        <v>32754</v>
      </c>
      <c r="I8" s="11"/>
      <c r="J8" s="12"/>
      <c r="K8" s="12"/>
      <c r="L8" s="12"/>
      <c r="M8" s="43"/>
      <c r="N8" s="13"/>
      <c r="P8" s="7"/>
    </row>
    <row r="9" spans="1:16" ht="27" thickBot="1" x14ac:dyDescent="0.3">
      <c r="A9" s="86"/>
      <c r="B9" s="32" t="s">
        <v>43</v>
      </c>
      <c r="C9" s="14">
        <f>C8-$G$1</f>
        <v>-8188.5</v>
      </c>
      <c r="D9" s="15">
        <f>D8-$G$1</f>
        <v>-8188.5</v>
      </c>
      <c r="E9" s="15">
        <f>E8-$G$1</f>
        <v>-8188.5</v>
      </c>
      <c r="F9" s="15">
        <f>F8-$G$1</f>
        <v>-8188.5</v>
      </c>
      <c r="G9" s="16"/>
      <c r="H9" s="16">
        <f>MAX(C9:F9)-MIN(C9:F9)</f>
        <v>0</v>
      </c>
      <c r="I9" s="65">
        <f>C9/$G$1</f>
        <v>-1</v>
      </c>
      <c r="J9" s="66">
        <f>D9/$G$1</f>
        <v>-1</v>
      </c>
      <c r="K9" s="66">
        <f>E9/$G$1</f>
        <v>-1</v>
      </c>
      <c r="L9" s="66">
        <f>F9/$G$1</f>
        <v>-1</v>
      </c>
      <c r="M9" s="44"/>
      <c r="N9" s="27">
        <f>H9/$G$1</f>
        <v>0</v>
      </c>
      <c r="P9" s="7"/>
    </row>
    <row r="10" spans="1:16" ht="13.2" customHeight="1" x14ac:dyDescent="0.25">
      <c r="A10" s="79" t="s">
        <v>25</v>
      </c>
      <c r="B10" s="31" t="s">
        <v>44</v>
      </c>
      <c r="C10" s="8">
        <f>SUMIF(asignación!$A$6:$A$59,"=1",asignación!$D$6:$D$59)</f>
        <v>0</v>
      </c>
      <c r="D10" s="9">
        <f>SUMIF(asignación!$A$6:$A$59,"=2",asignación!$D$6:$D$59)</f>
        <v>0</v>
      </c>
      <c r="E10" s="9">
        <f>SUMIF(asignación!$A$6:$A$59,"=3",asignación!$D$6:$D$59)</f>
        <v>0</v>
      </c>
      <c r="F10" s="9">
        <f>SUMIF(asignación!$A$6:$A$59,"=4",asignación!$D$6:$D$59)</f>
        <v>0</v>
      </c>
      <c r="G10" s="10">
        <f t="shared" ref="G10:G22" si="0">H10-SUM(C10:F10)</f>
        <v>20631.449014999998</v>
      </c>
      <c r="H10" s="10">
        <v>20631.449014999998</v>
      </c>
      <c r="I10" s="11"/>
      <c r="J10" s="12"/>
      <c r="K10" s="12"/>
      <c r="L10" s="12"/>
      <c r="M10" s="45"/>
      <c r="N10" s="26"/>
      <c r="P10" s="7"/>
    </row>
    <row r="11" spans="1:16" x14ac:dyDescent="0.25">
      <c r="A11" s="80"/>
      <c r="B11" s="33" t="s">
        <v>45</v>
      </c>
      <c r="C11" s="14">
        <f>SUMIF(asignación!$A$6:$A$59,"=1",asignación!$E$6:$E$59)</f>
        <v>0</v>
      </c>
      <c r="D11" s="15">
        <f>SUMIF(asignación!$A$6:$A$59,"=2",asignación!$E$6:$E$59)</f>
        <v>0</v>
      </c>
      <c r="E11" s="15">
        <f>SUMIF(asignación!$A$6:$A$59,"=3",asignación!$E$6:$E$59)</f>
        <v>0</v>
      </c>
      <c r="F11" s="15">
        <f>SUMIF(asignación!$A$6:$A$59,"=4",asignación!$E$6:$E$59)</f>
        <v>0</v>
      </c>
      <c r="G11" s="16">
        <f t="shared" si="0"/>
        <v>5102.3753559999977</v>
      </c>
      <c r="H11" s="16">
        <v>5102.3753559999977</v>
      </c>
      <c r="I11" s="17" t="e">
        <f t="shared" ref="I11:L14" si="1">C11/C$10</f>
        <v>#DIV/0!</v>
      </c>
      <c r="J11" s="18" t="e">
        <f t="shared" si="1"/>
        <v>#DIV/0!</v>
      </c>
      <c r="K11" s="18" t="e">
        <f t="shared" si="1"/>
        <v>#DIV/0!</v>
      </c>
      <c r="L11" s="18" t="e">
        <f t="shared" si="1"/>
        <v>#DIV/0!</v>
      </c>
      <c r="M11" s="44">
        <f>IF(G11&gt;0,G11/G$8,"")</f>
        <v>0.15577869438847156</v>
      </c>
      <c r="N11" s="19">
        <f>H11/H$10</f>
        <v>0.24731056710027199</v>
      </c>
      <c r="P11" s="7"/>
    </row>
    <row r="12" spans="1:16" x14ac:dyDescent="0.25">
      <c r="A12" s="80"/>
      <c r="B12" s="33" t="s">
        <v>46</v>
      </c>
      <c r="C12" s="14">
        <f>SUMIF(asignación!$A$6:$A$59,"=1",asignación!$F$6:$F$59)</f>
        <v>0</v>
      </c>
      <c r="D12" s="15">
        <f>SUMIF(asignación!$A$6:$A$59,"=2",asignación!$F$6:$F$59)</f>
        <v>0</v>
      </c>
      <c r="E12" s="15">
        <f>SUMIF(asignación!$A$6:$A$59,"=3",asignación!$F$6:$F$59)</f>
        <v>0</v>
      </c>
      <c r="F12" s="15">
        <f>SUMIF(asignación!$A$6:$A$59,"=4",asignación!$F$6:$F$59)</f>
        <v>0</v>
      </c>
      <c r="G12" s="16">
        <f t="shared" si="0"/>
        <v>12827.040239999995</v>
      </c>
      <c r="H12" s="16">
        <v>12827.040239999995</v>
      </c>
      <c r="I12" s="17" t="e">
        <f t="shared" si="1"/>
        <v>#DIV/0!</v>
      </c>
      <c r="J12" s="18" t="e">
        <f t="shared" si="1"/>
        <v>#DIV/0!</v>
      </c>
      <c r="K12" s="18" t="e">
        <f t="shared" si="1"/>
        <v>#DIV/0!</v>
      </c>
      <c r="L12" s="18" t="e">
        <f t="shared" si="1"/>
        <v>#DIV/0!</v>
      </c>
      <c r="M12" s="44">
        <f>IF(G12&gt;0,G12/G$8,"")</f>
        <v>0.39161751969225117</v>
      </c>
      <c r="N12" s="19">
        <f>H12/H$10</f>
        <v>0.62172270259224915</v>
      </c>
      <c r="P12" s="7"/>
    </row>
    <row r="13" spans="1:16" x14ac:dyDescent="0.25">
      <c r="A13" s="80"/>
      <c r="B13" s="33" t="s">
        <v>47</v>
      </c>
      <c r="C13" s="14">
        <f>SUMIF(asignación!$A$6:$A$59,"=1",asignación!$G$6:$G$59)</f>
        <v>0</v>
      </c>
      <c r="D13" s="15">
        <f>SUMIF(asignación!$A$6:$A$59,"=2",asignación!$G$6:$G$59)</f>
        <v>0</v>
      </c>
      <c r="E13" s="15">
        <f>SUMIF(asignación!$A$6:$A$59,"=3",asignación!$G$6:$G$59)</f>
        <v>0</v>
      </c>
      <c r="F13" s="15">
        <f>SUMIF(asignación!$A$6:$A$59,"=4",asignación!$G$6:$G$59)</f>
        <v>0</v>
      </c>
      <c r="G13" s="16">
        <f t="shared" si="0"/>
        <v>787.83753000000002</v>
      </c>
      <c r="H13" s="16">
        <v>787.83753000000002</v>
      </c>
      <c r="I13" s="17" t="e">
        <f t="shared" si="1"/>
        <v>#DIV/0!</v>
      </c>
      <c r="J13" s="18" t="e">
        <f t="shared" si="1"/>
        <v>#DIV/0!</v>
      </c>
      <c r="K13" s="18" t="e">
        <f t="shared" si="1"/>
        <v>#DIV/0!</v>
      </c>
      <c r="L13" s="18" t="e">
        <f t="shared" si="1"/>
        <v>#DIV/0!</v>
      </c>
      <c r="M13" s="44">
        <f>IF(G13&gt;0,G13/G$8,"")</f>
        <v>2.4053169994504488E-2</v>
      </c>
      <c r="N13" s="19">
        <f>H13/H$10</f>
        <v>3.8186243216712816E-2</v>
      </c>
      <c r="P13" s="7"/>
    </row>
    <row r="14" spans="1:16" ht="13.8" thickBot="1" x14ac:dyDescent="0.3">
      <c r="A14" s="80"/>
      <c r="B14" s="69" t="s">
        <v>31</v>
      </c>
      <c r="C14" s="14">
        <f>SUMIF(asignación!$A$6:$A$59,"=1",asignación!$H$6:$H$59)</f>
        <v>0</v>
      </c>
      <c r="D14" s="15">
        <f>SUMIF(asignación!$A$6:$A$59,"=2",asignación!$H$6:$H$59)</f>
        <v>0</v>
      </c>
      <c r="E14" s="15">
        <f>SUMIF(asignación!$A$6:$A$59,"=3",asignación!$H$6:$H$59)</f>
        <v>0</v>
      </c>
      <c r="F14" s="15">
        <f>SUMIF(asignación!$A$6:$A$59,"=4",asignación!$H$6:$H$59)</f>
        <v>0</v>
      </c>
      <c r="G14" s="16">
        <f t="shared" si="0"/>
        <v>1796.4255600000001</v>
      </c>
      <c r="H14" s="16">
        <v>1796.4255600000001</v>
      </c>
      <c r="I14" s="17" t="e">
        <f t="shared" si="1"/>
        <v>#DIV/0!</v>
      </c>
      <c r="J14" s="18" t="e">
        <f t="shared" si="1"/>
        <v>#DIV/0!</v>
      </c>
      <c r="K14" s="18" t="e">
        <f t="shared" si="1"/>
        <v>#DIV/0!</v>
      </c>
      <c r="L14" s="18" t="e">
        <f t="shared" si="1"/>
        <v>#DIV/0!</v>
      </c>
      <c r="M14" s="35">
        <f>IF(G14&gt;0,G14/G$8,"")</f>
        <v>5.4845990108078405E-2</v>
      </c>
      <c r="N14" s="19">
        <f>H14/H$10</f>
        <v>8.7072195399068547E-2</v>
      </c>
      <c r="P14" s="7"/>
    </row>
    <row r="15" spans="1:16" ht="13.2" customHeight="1" x14ac:dyDescent="0.25">
      <c r="A15" s="79" t="s">
        <v>48</v>
      </c>
      <c r="B15" s="31" t="s">
        <v>0</v>
      </c>
      <c r="C15" s="8">
        <f>SUMIF(asignación!$A$6:$A$59,"=1",asignación!$I$6:$I$59)</f>
        <v>0</v>
      </c>
      <c r="D15" s="9">
        <f>SUMIF(asignación!$A$6:$A$59,"=2",asignación!$I$6:$I$59)</f>
        <v>0</v>
      </c>
      <c r="E15" s="9">
        <f>SUMIF(asignación!$A$6:$A$59,"=3",asignación!$I$6:$I$59)</f>
        <v>0</v>
      </c>
      <c r="F15" s="9">
        <f>SUMIF(asignación!$A$6:$A$59,"=4",asignación!$I$6:$I$59)</f>
        <v>0</v>
      </c>
      <c r="G15" s="10">
        <f t="shared" si="0"/>
        <v>20022</v>
      </c>
      <c r="H15" s="10">
        <v>20022</v>
      </c>
      <c r="I15" s="11"/>
      <c r="J15" s="12"/>
      <c r="K15" s="12"/>
      <c r="L15" s="12"/>
      <c r="M15" s="44"/>
      <c r="N15" s="26"/>
      <c r="P15" s="7"/>
    </row>
    <row r="16" spans="1:16" x14ac:dyDescent="0.25">
      <c r="A16" s="80"/>
      <c r="B16" s="33" t="s">
        <v>2</v>
      </c>
      <c r="C16" s="14">
        <f>SUMIF(asignación!$A$6:$A$59,"=1",asignación!$J$6:$J$59)</f>
        <v>0</v>
      </c>
      <c r="D16" s="15">
        <f>SUMIF(asignación!$A$6:$A$59,"=2",asignación!$J$6:$J$59)</f>
        <v>0</v>
      </c>
      <c r="E16" s="15">
        <f>SUMIF(asignación!$A$6:$A$59,"=3",asignación!$J$6:$J$59)</f>
        <v>0</v>
      </c>
      <c r="F16" s="15">
        <f>SUMIF(asignación!$A$6:$A$59,"=4",asignación!$J$6:$J$59)</f>
        <v>0</v>
      </c>
      <c r="G16" s="16">
        <f t="shared" si="0"/>
        <v>5037</v>
      </c>
      <c r="H16" s="16">
        <v>5037</v>
      </c>
      <c r="I16" s="17" t="e">
        <f t="shared" ref="I16:L18" si="2">C16/C$15</f>
        <v>#DIV/0!</v>
      </c>
      <c r="J16" s="18" t="e">
        <f t="shared" si="2"/>
        <v>#DIV/0!</v>
      </c>
      <c r="K16" s="18" t="e">
        <f t="shared" si="2"/>
        <v>#DIV/0!</v>
      </c>
      <c r="L16" s="18" t="e">
        <f t="shared" si="2"/>
        <v>#DIV/0!</v>
      </c>
      <c r="M16" s="44">
        <f>IF(G16&gt;0,G16/G$8,"")</f>
        <v>0.15378274409232459</v>
      </c>
      <c r="N16" s="19">
        <f>H16/H$15</f>
        <v>0.25157326940365599</v>
      </c>
      <c r="P16" s="7"/>
    </row>
    <row r="17" spans="1:18" x14ac:dyDescent="0.25">
      <c r="A17" s="80"/>
      <c r="B17" s="70" t="s">
        <v>31</v>
      </c>
      <c r="C17" s="14">
        <f>SUMIF(asignación!$A$6:$A$59,"=1",asignación!$K$6:$K$59)</f>
        <v>0</v>
      </c>
      <c r="D17" s="15">
        <f>SUMIF(asignación!$A$6:$A$59,"=2",asignación!$K$6:$K$59)</f>
        <v>0</v>
      </c>
      <c r="E17" s="15">
        <f>SUMIF(asignación!$A$6:$A$59,"=3",asignación!$K$6:$K$59)</f>
        <v>0</v>
      </c>
      <c r="F17" s="15">
        <f>SUMIF(asignación!$A$6:$A$59,"=4",asignación!$K$6:$K$59)</f>
        <v>0</v>
      </c>
      <c r="G17" s="16">
        <f t="shared" si="0"/>
        <v>1056</v>
      </c>
      <c r="H17" s="16">
        <v>1056</v>
      </c>
      <c r="I17" s="17" t="e">
        <f t="shared" si="2"/>
        <v>#DIV/0!</v>
      </c>
      <c r="J17" s="18" t="e">
        <f t="shared" si="2"/>
        <v>#DIV/0!</v>
      </c>
      <c r="K17" s="18" t="e">
        <f t="shared" si="2"/>
        <v>#DIV/0!</v>
      </c>
      <c r="L17" s="18" t="e">
        <f t="shared" si="2"/>
        <v>#DIV/0!</v>
      </c>
      <c r="M17" s="44">
        <f>IF(G17&gt;0,G17/G$8,"")</f>
        <v>3.2240337058069245E-2</v>
      </c>
      <c r="N17" s="19">
        <f>H17/H$15</f>
        <v>5.2741983817800417E-2</v>
      </c>
      <c r="P17" s="7"/>
    </row>
    <row r="18" spans="1:18" ht="13.8" thickBot="1" x14ac:dyDescent="0.3">
      <c r="A18" s="81"/>
      <c r="B18" s="34" t="s">
        <v>32</v>
      </c>
      <c r="C18" s="20">
        <f>SUMIF(asignación!$A$6:$A$59,"=1",asignación!$L$6:$L$59)</f>
        <v>0</v>
      </c>
      <c r="D18" s="21">
        <f>SUMIF(asignación!$A$6:$A$59,"=2",asignación!$L$6:$L$59)</f>
        <v>0</v>
      </c>
      <c r="E18" s="21">
        <f>SUMIF(asignación!$A$6:$A$59,"=3",asignación!$L$6:$L$59)</f>
        <v>0</v>
      </c>
      <c r="F18" s="21">
        <f>SUMIF(asignación!$A$6:$A$59,"=4",asignación!$L$6:$L$59)</f>
        <v>0</v>
      </c>
      <c r="G18" s="22">
        <f t="shared" si="0"/>
        <v>13929</v>
      </c>
      <c r="H18" s="22">
        <v>13929</v>
      </c>
      <c r="I18" s="23" t="e">
        <f t="shared" si="2"/>
        <v>#DIV/0!</v>
      </c>
      <c r="J18" s="24" t="e">
        <f t="shared" si="2"/>
        <v>#DIV/0!</v>
      </c>
      <c r="K18" s="24" t="e">
        <f t="shared" si="2"/>
        <v>#DIV/0!</v>
      </c>
      <c r="L18" s="24" t="e">
        <f t="shared" si="2"/>
        <v>#DIV/0!</v>
      </c>
      <c r="M18" s="44">
        <f>IF(G18&gt;0,G18/G$8,"")</f>
        <v>0.42526103681993038</v>
      </c>
      <c r="N18" s="25">
        <f>H18/H$15</f>
        <v>0.69568474677854364</v>
      </c>
      <c r="P18" s="7"/>
    </row>
    <row r="19" spans="1:18" ht="13.2" customHeight="1" x14ac:dyDescent="0.25">
      <c r="A19" s="79" t="s">
        <v>49</v>
      </c>
      <c r="B19" s="31" t="s">
        <v>0</v>
      </c>
      <c r="C19" s="8">
        <f>SUMIF(asignación!$A$6:$A$59,"=1",asignación!$M$6:$M$59)</f>
        <v>0</v>
      </c>
      <c r="D19" s="9">
        <f>SUMIF(asignación!$A$6:$A$59,"=2",asignación!$M$6:$M$59)</f>
        <v>0</v>
      </c>
      <c r="E19" s="9">
        <f>SUMIF(asignación!$A$6:$A$59,"=3",asignación!$M$6:$M$59)</f>
        <v>0</v>
      </c>
      <c r="F19" s="9">
        <f>SUMIF(asignación!$A$6:$A$59,"=4",asignación!$M$6:$M$59)</f>
        <v>0</v>
      </c>
      <c r="G19" s="10">
        <f t="shared" si="0"/>
        <v>17771</v>
      </c>
      <c r="H19" s="10">
        <v>17771</v>
      </c>
      <c r="I19" s="11"/>
      <c r="J19" s="12"/>
      <c r="K19" s="12"/>
      <c r="L19" s="12"/>
      <c r="M19" s="45"/>
      <c r="N19" s="26"/>
      <c r="P19" s="7"/>
    </row>
    <row r="20" spans="1:18" x14ac:dyDescent="0.25">
      <c r="A20" s="80"/>
      <c r="B20" s="33" t="s">
        <v>2</v>
      </c>
      <c r="C20" s="14">
        <f>SUMIF(asignación!$A$6:$A$59,"=1",asignación!$N$6:$N$59)</f>
        <v>0</v>
      </c>
      <c r="D20" s="15">
        <f>SUMIF(asignación!$A$6:$A$59,"=2",asignación!$N$6:$N$59)</f>
        <v>0</v>
      </c>
      <c r="E20" s="15">
        <f>SUMIF(asignación!$A$6:$A$59,"=3",asignación!$N$6:$N$59)</f>
        <v>0</v>
      </c>
      <c r="F20" s="15">
        <f>SUMIF(asignación!$A$6:$A$59,"=4",asignación!$N$6:$N$59)</f>
        <v>0</v>
      </c>
      <c r="G20" s="16">
        <f t="shared" si="0"/>
        <v>4141</v>
      </c>
      <c r="H20" s="16">
        <v>4141</v>
      </c>
      <c r="I20" s="17" t="e">
        <f t="shared" ref="I20:L22" si="3">C20/C$19</f>
        <v>#DIV/0!</v>
      </c>
      <c r="J20" s="18" t="e">
        <f t="shared" si="3"/>
        <v>#DIV/0!</v>
      </c>
      <c r="K20" s="18" t="e">
        <f t="shared" si="3"/>
        <v>#DIV/0!</v>
      </c>
      <c r="L20" s="18" t="e">
        <f t="shared" si="3"/>
        <v>#DIV/0!</v>
      </c>
      <c r="M20" s="44">
        <f>IF(G20&gt;0,G20/G$8,"")</f>
        <v>0.12642730658850829</v>
      </c>
      <c r="N20" s="19">
        <f>H20/H$19</f>
        <v>0.23302008890889653</v>
      </c>
      <c r="P20" s="7"/>
    </row>
    <row r="21" spans="1:18" x14ac:dyDescent="0.25">
      <c r="A21" s="80"/>
      <c r="B21" s="70" t="s">
        <v>31</v>
      </c>
      <c r="C21" s="14">
        <f>SUMIF(asignación!$A$6:$A$59,"=1",asignación!$O$6:$O$59)</f>
        <v>0</v>
      </c>
      <c r="D21" s="15">
        <f>SUMIF(asignación!$A$6:$A$59,"=2",asignación!$O$6:$O$59)</f>
        <v>0</v>
      </c>
      <c r="E21" s="15">
        <f>SUMIF(asignación!$A$6:$A$59,"=3",asignación!$O$6:$O$59)</f>
        <v>0</v>
      </c>
      <c r="F21" s="15">
        <f>SUMIF(asignación!$A$6:$A$59,"=4",asignación!$O$6:$O$59)</f>
        <v>0</v>
      </c>
      <c r="G21" s="16">
        <f t="shared" si="0"/>
        <v>903</v>
      </c>
      <c r="H21" s="16">
        <v>903</v>
      </c>
      <c r="I21" s="17" t="e">
        <f t="shared" si="3"/>
        <v>#DIV/0!</v>
      </c>
      <c r="J21" s="18" t="e">
        <f t="shared" si="3"/>
        <v>#DIV/0!</v>
      </c>
      <c r="K21" s="18" t="e">
        <f t="shared" si="3"/>
        <v>#DIV/0!</v>
      </c>
      <c r="L21" s="18" t="e">
        <f t="shared" si="3"/>
        <v>#DIV/0!</v>
      </c>
      <c r="M21" s="44">
        <f>IF(G21&gt;0,G21/G$8,"")</f>
        <v>2.7569151859314894E-2</v>
      </c>
      <c r="N21" s="19">
        <f>H21/H$19</f>
        <v>5.081312250295425E-2</v>
      </c>
      <c r="P21" s="7"/>
    </row>
    <row r="22" spans="1:18" ht="13.8" thickBot="1" x14ac:dyDescent="0.3">
      <c r="A22" s="81"/>
      <c r="B22" s="34" t="s">
        <v>32</v>
      </c>
      <c r="C22" s="20">
        <f>SUMIF(asignación!$A$6:$A$59,"=1",asignación!$P$6:$P$59)</f>
        <v>0</v>
      </c>
      <c r="D22" s="21">
        <f>SUMIF(asignación!$A$6:$A$59,"=2",asignación!$P$6:$P$59)</f>
        <v>0</v>
      </c>
      <c r="E22" s="21">
        <f>SUMIF(asignación!$A$6:$A$59,"=3",asignación!$P$6:$P$59)</f>
        <v>0</v>
      </c>
      <c r="F22" s="21">
        <f>SUMIF(asignación!$A$6:$A$59,"=4",asignación!$P$6:$P$59)</f>
        <v>0</v>
      </c>
      <c r="G22" s="22">
        <f t="shared" si="0"/>
        <v>12727</v>
      </c>
      <c r="H22" s="22">
        <v>12727</v>
      </c>
      <c r="I22" s="23" t="e">
        <f t="shared" si="3"/>
        <v>#DIV/0!</v>
      </c>
      <c r="J22" s="24" t="e">
        <f t="shared" si="3"/>
        <v>#DIV/0!</v>
      </c>
      <c r="K22" s="24" t="e">
        <f t="shared" si="3"/>
        <v>#DIV/0!</v>
      </c>
      <c r="L22" s="24" t="e">
        <f t="shared" si="3"/>
        <v>#DIV/0!</v>
      </c>
      <c r="M22" s="35">
        <f>IF(G22&gt;0,G22/G$8,"")</f>
        <v>0.38856322891860534</v>
      </c>
      <c r="N22" s="25">
        <f>H22/H$19</f>
        <v>0.71616678858814919</v>
      </c>
      <c r="P22" s="7"/>
    </row>
    <row r="23" spans="1:18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8" ht="15.6" x14ac:dyDescent="0.3">
      <c r="A24" s="1" t="s">
        <v>50</v>
      </c>
    </row>
    <row r="25" spans="1:18" x14ac:dyDescent="0.25">
      <c r="A25" s="78" t="s">
        <v>51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1:18" x14ac:dyDescent="0.25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18" x14ac:dyDescent="0.25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18" x14ac:dyDescent="0.25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18" x14ac:dyDescent="0.25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18" x14ac:dyDescent="0.25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</sheetData>
  <sheetProtection sheet="1" selectLockedCells="1"/>
  <protectedRanges>
    <protectedRange sqref="A3:B3" name="Range1_1"/>
    <protectedRange sqref="I6:L6 C6:F6" name="Range1_2"/>
  </protectedRanges>
  <mergeCells count="8">
    <mergeCell ref="A3:F4"/>
    <mergeCell ref="A25:R30"/>
    <mergeCell ref="A15:A18"/>
    <mergeCell ref="A19:A22"/>
    <mergeCell ref="A10:A14"/>
    <mergeCell ref="I6:N6"/>
    <mergeCell ref="A8:A9"/>
    <mergeCell ref="C6:H6"/>
  </mergeCells>
  <phoneticPr fontId="2" type="noConversion"/>
  <conditionalFormatting sqref="N9">
    <cfRule type="cellIs" dxfId="0" priority="1" stopIfTrue="1" operator="between">
      <formula>-0.1</formula>
      <formula>0.1</formula>
    </cfRule>
  </conditionalFormatting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asignación</vt:lpstr>
      <vt:lpstr>resultados</vt:lpstr>
      <vt:lpstr>Pop_Units</vt:lpstr>
      <vt:lpstr>asignación!Print_Area</vt:lpstr>
      <vt:lpstr>asignación!Print_Titles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</dc:creator>
  <cp:lastModifiedBy>Daniel Phillips</cp:lastModifiedBy>
  <cp:lastPrinted>2017-04-20T07:56:20Z</cp:lastPrinted>
  <dcterms:created xsi:type="dcterms:W3CDTF">2009-06-26T00:03:19Z</dcterms:created>
  <dcterms:modified xsi:type="dcterms:W3CDTF">2021-10-09T02:13:29Z</dcterms:modified>
</cp:coreProperties>
</file>