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5c26f203d10946f/Documents/Documents/NDC/2021/Glendora/PPK/Spanish/"/>
    </mc:Choice>
  </mc:AlternateContent>
  <xr:revisionPtr revIDLastSave="0" documentId="8_{155F88B5-98DB-485F-9A9E-26908807B8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strucciones" sheetId="4" r:id="rId1"/>
    <sheet name="asignación" sheetId="1" r:id="rId2"/>
    <sheet name="resultados" sheetId="2" r:id="rId3"/>
  </sheets>
  <definedNames>
    <definedName name="Pop_Units">asignación!$B$5:$D$5</definedName>
    <definedName name="_xlnm.Print_Area" localSheetId="1">asignación!$B$4:$P$98</definedName>
    <definedName name="_xlnm.Print_Titles" localSheetId="1">asignación!$5:$5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1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6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98" i="1"/>
  <c r="M7" i="2"/>
  <c r="L7" i="2"/>
  <c r="K7" i="2"/>
  <c r="J7" i="2"/>
  <c r="P67" i="1" l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G8" i="2"/>
  <c r="N2" i="1" s="1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P11" i="2"/>
  <c r="F8" i="2" l="1"/>
  <c r="N16" i="2" l="1"/>
  <c r="N17" i="2"/>
  <c r="N18" i="2"/>
  <c r="N11" i="2"/>
  <c r="N13" i="2"/>
  <c r="N21" i="2"/>
  <c r="N14" i="2"/>
  <c r="N22" i="2"/>
  <c r="N12" i="2"/>
  <c r="N20" i="2"/>
  <c r="P99" i="1"/>
  <c r="P6" i="1"/>
  <c r="P7" i="1"/>
  <c r="P8" i="1"/>
  <c r="P9" i="1"/>
  <c r="P10" i="1"/>
  <c r="P11" i="1"/>
  <c r="P12" i="1"/>
  <c r="P61" i="1"/>
  <c r="P12" i="2" l="1"/>
  <c r="P13" i="2"/>
  <c r="P14" i="2"/>
  <c r="P16" i="2"/>
  <c r="P17" i="2"/>
  <c r="P18" i="2"/>
  <c r="P20" i="2"/>
  <c r="P21" i="2"/>
  <c r="P22" i="2"/>
  <c r="C10" i="2"/>
  <c r="D10" i="2"/>
  <c r="E10" i="2"/>
  <c r="F10" i="2"/>
  <c r="C11" i="2"/>
  <c r="D11" i="2"/>
  <c r="E11" i="2"/>
  <c r="F11" i="2"/>
  <c r="C12" i="2"/>
  <c r="D12" i="2"/>
  <c r="E12" i="2"/>
  <c r="F12" i="2"/>
  <c r="C13" i="2"/>
  <c r="D13" i="2"/>
  <c r="E13" i="2"/>
  <c r="F13" i="2"/>
  <c r="C14" i="2"/>
  <c r="D14" i="2"/>
  <c r="E14" i="2"/>
  <c r="F14" i="2"/>
  <c r="C15" i="2"/>
  <c r="D15" i="2"/>
  <c r="E15" i="2"/>
  <c r="F15" i="2"/>
  <c r="C16" i="2"/>
  <c r="D16" i="2"/>
  <c r="E16" i="2"/>
  <c r="F16" i="2"/>
  <c r="C17" i="2"/>
  <c r="D17" i="2"/>
  <c r="E17" i="2"/>
  <c r="F17" i="2"/>
  <c r="C18" i="2"/>
  <c r="D18" i="2"/>
  <c r="E18" i="2"/>
  <c r="F18" i="2"/>
  <c r="C19" i="2"/>
  <c r="D19" i="2"/>
  <c r="E19" i="2"/>
  <c r="F19" i="2"/>
  <c r="C20" i="2"/>
  <c r="D20" i="2"/>
  <c r="E20" i="2"/>
  <c r="F20" i="2"/>
  <c r="C21" i="2"/>
  <c r="D21" i="2"/>
  <c r="E21" i="2"/>
  <c r="F21" i="2"/>
  <c r="C22" i="2"/>
  <c r="D22" i="2"/>
  <c r="E22" i="2"/>
  <c r="F22" i="2"/>
  <c r="P62" i="1"/>
  <c r="P63" i="1"/>
  <c r="P64" i="1"/>
  <c r="P65" i="1"/>
  <c r="P66" i="1"/>
  <c r="E8" i="2"/>
  <c r="D8" i="2"/>
  <c r="C8" i="2"/>
  <c r="I8" i="2"/>
  <c r="H1" i="2" s="1"/>
  <c r="D101" i="1"/>
  <c r="E101" i="1"/>
  <c r="F101" i="1"/>
  <c r="G101" i="1"/>
  <c r="H101" i="1"/>
  <c r="I101" i="1"/>
  <c r="J101" i="1"/>
  <c r="K101" i="1"/>
  <c r="M101" i="1"/>
  <c r="N101" i="1"/>
  <c r="O101" i="1"/>
  <c r="G9" i="2" l="1"/>
  <c r="O2" i="1" s="1"/>
  <c r="H22" i="2"/>
  <c r="H16" i="2"/>
  <c r="H10" i="2"/>
  <c r="H18" i="2"/>
  <c r="H14" i="2"/>
  <c r="H20" i="2"/>
  <c r="H12" i="2"/>
  <c r="H17" i="2"/>
  <c r="H15" i="2"/>
  <c r="H13" i="2"/>
  <c r="H11" i="2"/>
  <c r="H19" i="2"/>
  <c r="H21" i="2"/>
  <c r="H8" i="2"/>
  <c r="J21" i="2"/>
  <c r="M18" i="2"/>
  <c r="M16" i="2"/>
  <c r="M17" i="2"/>
  <c r="M14" i="2"/>
  <c r="L14" i="2"/>
  <c r="K20" i="2"/>
  <c r="K12" i="2"/>
  <c r="K21" i="2"/>
  <c r="M20" i="2"/>
  <c r="J18" i="2"/>
  <c r="M11" i="2"/>
  <c r="M12" i="2"/>
  <c r="J22" i="2"/>
  <c r="J14" i="2"/>
  <c r="L12" i="2"/>
  <c r="M21" i="2"/>
  <c r="L18" i="2"/>
  <c r="M13" i="2"/>
  <c r="J12" i="2"/>
  <c r="J20" i="2"/>
  <c r="L21" i="2"/>
  <c r="L13" i="2"/>
  <c r="K11" i="2"/>
  <c r="K16" i="2"/>
  <c r="K22" i="2"/>
  <c r="L17" i="2"/>
  <c r="J16" i="2"/>
  <c r="L22" i="2"/>
  <c r="L20" i="2"/>
  <c r="K17" i="2"/>
  <c r="L16" i="2"/>
  <c r="M22" i="2"/>
  <c r="J11" i="2"/>
  <c r="J17" i="2"/>
  <c r="K18" i="2"/>
  <c r="K13" i="2"/>
  <c r="J13" i="2"/>
  <c r="K14" i="2"/>
  <c r="L11" i="2"/>
  <c r="L101" i="1"/>
  <c r="P101" i="1"/>
  <c r="N9" i="2" l="1"/>
  <c r="O11" i="2"/>
  <c r="O12" i="2"/>
  <c r="O22" i="2"/>
  <c r="O17" i="2"/>
  <c r="O14" i="2"/>
  <c r="O13" i="2"/>
  <c r="O16" i="2"/>
  <c r="O21" i="2"/>
  <c r="O18" i="2"/>
  <c r="O20" i="2"/>
  <c r="H2" i="1" l="1"/>
  <c r="K2" i="1"/>
  <c r="E9" i="2" l="1"/>
  <c r="F9" i="2"/>
  <c r="M9" i="2" l="1"/>
  <c r="L2" i="1"/>
  <c r="L9" i="2"/>
  <c r="I2" i="1"/>
  <c r="B2" i="1" l="1"/>
  <c r="E2" i="1"/>
  <c r="C9" i="2" l="1"/>
  <c r="D9" i="2"/>
  <c r="I9" i="2" l="1"/>
  <c r="P9" i="2" s="1"/>
  <c r="F2" i="1"/>
  <c r="K9" i="2"/>
  <c r="J9" i="2"/>
  <c r="C2" i="1"/>
</calcChain>
</file>

<file path=xl/sharedStrings.xml><?xml version="1.0" encoding="utf-8"?>
<sst xmlns="http://schemas.openxmlformats.org/spreadsheetml/2006/main" count="75" uniqueCount="55">
  <si>
    <t>Total</t>
  </si>
  <si>
    <t xml:space="preserve"> Hisp</t>
  </si>
  <si>
    <t>Latino</t>
  </si>
  <si>
    <t>D2:</t>
  </si>
  <si>
    <t>D1:</t>
  </si>
  <si>
    <t>D3:</t>
  </si>
  <si>
    <t>D4:</t>
  </si>
  <si>
    <t>D5:</t>
  </si>
  <si>
    <t>(1-5)</t>
  </si>
  <si>
    <t>Instrucciones para preparar sus propios planes</t>
  </si>
  <si>
    <t>Al utilizar los datos en la hoja de designación</t>
  </si>
  <si>
    <t>1) Utilizarla como referencia para identificar información para que le sumen los datos a mano.</t>
  </si>
  <si>
    <t xml:space="preserve"> - O -</t>
  </si>
  <si>
    <t xml:space="preserve">2) En las hojas de designación, apunta el numero del distrito en cual quiera poner la Unidad. </t>
  </si>
  <si>
    <t>Se puede ver el resultado de la designación en la hoja de calculación apropiada.</t>
  </si>
  <si>
    <t>Las cifras en las hojas de calculación actualizarán automáticamente cuando se cambian las designaciones.</t>
  </si>
  <si>
    <t>Ver abajo para una descripción de los datos a la derecha del número de la Unidad de Población.</t>
  </si>
  <si>
    <t>Fíjese:</t>
  </si>
  <si>
    <t>Para minimizar la posibilidad para errores, las hojas son aseguaradas.</t>
  </si>
  <si>
    <t>Se puede apuntar solamente en las celdas</t>
  </si>
  <si>
    <t>amarillos.</t>
  </si>
  <si>
    <t>Al entregar:</t>
  </si>
  <si>
    <t>Referencia: Población total &amp; deviación de la ideal por distrito</t>
  </si>
  <si>
    <t>Distrito</t>
  </si>
  <si>
    <t>Unid</t>
  </si>
  <si>
    <t>Población</t>
  </si>
  <si>
    <t>Población Ciudadana en Edad Electoral (PCEE)</t>
  </si>
  <si>
    <t>Votantes Registratos (Nov. 2020)</t>
  </si>
  <si>
    <t>Votantes Activos (Nov. 2020)</t>
  </si>
  <si>
    <t>Pob</t>
  </si>
  <si>
    <t>Blanco</t>
  </si>
  <si>
    <t>Negro</t>
  </si>
  <si>
    <t>Asiático</t>
  </si>
  <si>
    <t>Otro</t>
  </si>
  <si>
    <t>Totales por distrito</t>
  </si>
  <si>
    <t>Población ideal:</t>
  </si>
  <si>
    <t>Entre su nombre aquí</t>
  </si>
  <si>
    <t>Contados</t>
  </si>
  <si>
    <t>Porcentajes</t>
  </si>
  <si>
    <t>Grupo</t>
  </si>
  <si>
    <t>Categoria</t>
  </si>
  <si>
    <t>Sin designación</t>
  </si>
  <si>
    <t>Población total</t>
  </si>
  <si>
    <t>Pob. Tot.</t>
  </si>
  <si>
    <t>Deviación en personas</t>
  </si>
  <si>
    <t>PCEE Total</t>
  </si>
  <si>
    <t>Latinos</t>
  </si>
  <si>
    <t>Blancos</t>
  </si>
  <si>
    <t>Negros</t>
  </si>
  <si>
    <t>Votantes Registrados (Nov. 2020)</t>
  </si>
  <si>
    <t>Votantes Activos
(Nov. 2020)</t>
  </si>
  <si>
    <t>Comentarios sobre esta opción</t>
  </si>
  <si>
    <t>Este mapa tiene razón porque…</t>
  </si>
  <si>
    <t>Cuando termine, envíe por e-mail su lista de designaciones a redistricting@cityofglendora.org.</t>
  </si>
  <si>
    <t>Public Participation Kit de la Ciudad de Glendora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</si>
</sst>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b/>
      <sz val="12"/>
      <name val="Garamond"/>
      <family val="1"/>
    </font>
    <font>
      <sz val="12"/>
      <name val="Garamond"/>
      <family val="1"/>
    </font>
    <font>
      <sz val="9"/>
      <name val="Garamond"/>
      <family val="1"/>
    </font>
    <font>
      <sz val="10"/>
      <name val="Garamond"/>
      <family val="1"/>
    </font>
    <font>
      <b/>
      <sz val="10"/>
      <name val="Garamond"/>
      <family val="1"/>
    </font>
    <font>
      <b/>
      <sz val="9"/>
      <name val="Garamond"/>
      <family val="1"/>
    </font>
    <font>
      <b/>
      <i/>
      <sz val="1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i/>
      <sz val="11"/>
      <name val="Garamond"/>
      <family val="1"/>
    </font>
    <font>
      <sz val="10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7" fillId="0" borderId="0" xfId="0" applyFont="1" applyAlignment="1" applyProtection="1">
      <alignment horizontal="center"/>
      <protection locked="0"/>
    </xf>
    <xf numFmtId="3" fontId="6" fillId="0" borderId="0" xfId="0" applyNumberFormat="1" applyFont="1"/>
    <xf numFmtId="3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1" xfId="2" applyFont="1" applyBorder="1" applyAlignment="1">
      <alignment horizontal="center" vertical="center"/>
    </xf>
    <xf numFmtId="9" fontId="6" fillId="0" borderId="2" xfId="2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9" fontId="6" fillId="0" borderId="4" xfId="2" applyFont="1" applyBorder="1" applyAlignment="1">
      <alignment horizontal="center" vertical="center"/>
    </xf>
    <xf numFmtId="9" fontId="6" fillId="0" borderId="5" xfId="2" applyFont="1" applyBorder="1" applyAlignment="1">
      <alignment horizontal="center" vertical="center"/>
    </xf>
    <xf numFmtId="9" fontId="6" fillId="0" borderId="6" xfId="2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9" fontId="6" fillId="0" borderId="7" xfId="2" applyFont="1" applyBorder="1" applyAlignment="1">
      <alignment horizontal="center" vertical="center"/>
    </xf>
    <xf numFmtId="9" fontId="6" fillId="0" borderId="8" xfId="2" applyFont="1" applyBorder="1" applyAlignment="1">
      <alignment horizontal="center" vertical="center"/>
    </xf>
    <xf numFmtId="9" fontId="6" fillId="0" borderId="9" xfId="2" applyFont="1" applyBorder="1" applyAlignment="1">
      <alignment horizontal="center" vertical="center"/>
    </xf>
    <xf numFmtId="9" fontId="6" fillId="0" borderId="3" xfId="2" applyFont="1" applyBorder="1" applyAlignment="1">
      <alignment horizontal="center" vertical="center"/>
    </xf>
    <xf numFmtId="10" fontId="6" fillId="3" borderId="6" xfId="2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9" fontId="6" fillId="0" borderId="16" xfId="2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17" xfId="0" applyNumberFormat="1" applyFont="1" applyBorder="1" applyAlignment="1">
      <alignment horizontal="center" wrapText="1"/>
    </xf>
    <xf numFmtId="3" fontId="5" fillId="0" borderId="18" xfId="0" applyNumberFormat="1" applyFont="1" applyBorder="1" applyAlignment="1">
      <alignment horizontal="center" wrapText="1"/>
    </xf>
    <xf numFmtId="0" fontId="8" fillId="4" borderId="19" xfId="0" applyFont="1" applyFill="1" applyBorder="1" applyAlignment="1">
      <alignment horizontal="center" wrapText="1"/>
    </xf>
    <xf numFmtId="3" fontId="5" fillId="0" borderId="0" xfId="1" quotePrefix="1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9" fontId="6" fillId="0" borderId="21" xfId="2" applyFont="1" applyBorder="1" applyAlignment="1">
      <alignment horizontal="center" vertical="center"/>
    </xf>
    <xf numFmtId="9" fontId="6" fillId="0" borderId="12" xfId="2" applyFont="1" applyBorder="1" applyAlignment="1">
      <alignment horizontal="center" vertical="center"/>
    </xf>
    <xf numFmtId="0" fontId="6" fillId="0" borderId="0" xfId="0" applyFont="1"/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5" fillId="0" borderId="24" xfId="0" applyFont="1" applyBorder="1" applyAlignment="1">
      <alignment horizontal="center"/>
    </xf>
    <xf numFmtId="3" fontId="5" fillId="2" borderId="25" xfId="0" applyNumberFormat="1" applyFont="1" applyFill="1" applyBorder="1" applyAlignment="1" applyProtection="1">
      <alignment horizontal="center"/>
      <protection locked="0"/>
    </xf>
    <xf numFmtId="3" fontId="5" fillId="0" borderId="26" xfId="0" applyNumberFormat="1" applyFont="1" applyBorder="1" applyAlignment="1">
      <alignment horizontal="center"/>
    </xf>
    <xf numFmtId="3" fontId="5" fillId="2" borderId="23" xfId="0" applyNumberFormat="1" applyFont="1" applyFill="1" applyBorder="1" applyAlignment="1" applyProtection="1">
      <alignment horizontal="center"/>
      <protection locked="0"/>
    </xf>
    <xf numFmtId="3" fontId="5" fillId="0" borderId="30" xfId="1" quotePrefix="1" applyNumberFormat="1" applyFont="1" applyBorder="1" applyAlignment="1">
      <alignment horizontal="center"/>
    </xf>
    <xf numFmtId="3" fontId="5" fillId="0" borderId="26" xfId="1" quotePrefix="1" applyNumberFormat="1" applyFont="1" applyBorder="1" applyAlignment="1">
      <alignment horizontal="center"/>
    </xf>
    <xf numFmtId="3" fontId="5" fillId="0" borderId="30" xfId="0" applyNumberFormat="1" applyFont="1" applyBorder="1" applyAlignment="1">
      <alignment horizontal="center"/>
    </xf>
    <xf numFmtId="3" fontId="5" fillId="0" borderId="31" xfId="0" applyNumberFormat="1" applyFont="1" applyBorder="1" applyAlignment="1">
      <alignment horizontal="center" wrapText="1"/>
    </xf>
    <xf numFmtId="3" fontId="5" fillId="0" borderId="27" xfId="1" quotePrefix="1" applyNumberFormat="1" applyFont="1" applyBorder="1" applyAlignment="1">
      <alignment horizontal="center" vertical="top" wrapText="1"/>
    </xf>
    <xf numFmtId="3" fontId="5" fillId="0" borderId="27" xfId="1" quotePrefix="1" applyNumberFormat="1" applyFont="1" applyBorder="1" applyAlignment="1">
      <alignment horizontal="center" wrapText="1"/>
    </xf>
    <xf numFmtId="0" fontId="5" fillId="0" borderId="29" xfId="0" applyFont="1" applyBorder="1" applyAlignment="1">
      <alignment horizontal="center"/>
    </xf>
    <xf numFmtId="3" fontId="5" fillId="0" borderId="28" xfId="1" quotePrefix="1" applyNumberFormat="1" applyFont="1" applyBorder="1" applyAlignment="1">
      <alignment horizontal="center" wrapText="1"/>
    </xf>
    <xf numFmtId="3" fontId="5" fillId="0" borderId="31" xfId="1" quotePrefix="1" applyNumberFormat="1" applyFont="1" applyBorder="1" applyAlignment="1">
      <alignment horizontal="center" wrapText="1"/>
    </xf>
    <xf numFmtId="3" fontId="5" fillId="0" borderId="28" xfId="0" applyNumberFormat="1" applyFont="1" applyBorder="1" applyAlignment="1">
      <alignment horizontal="center" wrapText="1"/>
    </xf>
    <xf numFmtId="10" fontId="6" fillId="0" borderId="4" xfId="2" applyNumberFormat="1" applyFont="1" applyBorder="1" applyAlignment="1">
      <alignment horizontal="center" vertical="center"/>
    </xf>
    <xf numFmtId="10" fontId="6" fillId="0" borderId="5" xfId="2" applyNumberFormat="1" applyFont="1" applyBorder="1" applyAlignment="1">
      <alignment horizontal="center" vertical="center"/>
    </xf>
    <xf numFmtId="164" fontId="13" fillId="0" borderId="0" xfId="1" applyNumberFormat="1" applyFont="1" applyFill="1" applyAlignment="1">
      <alignment horizontal="center"/>
    </xf>
    <xf numFmtId="0" fontId="7" fillId="0" borderId="38" xfId="0" applyFont="1" applyBorder="1" applyAlignment="1">
      <alignment horizontal="center"/>
    </xf>
    <xf numFmtId="3" fontId="5" fillId="0" borderId="27" xfId="0" quotePrefix="1" applyNumberFormat="1" applyFont="1" applyBorder="1" applyAlignment="1">
      <alignment horizontal="center" wrapText="1"/>
    </xf>
    <xf numFmtId="3" fontId="6" fillId="0" borderId="36" xfId="0" quotePrefix="1" applyNumberFormat="1" applyFont="1" applyBorder="1" applyAlignment="1">
      <alignment horizontal="center"/>
    </xf>
    <xf numFmtId="0" fontId="6" fillId="0" borderId="14" xfId="0" quotePrefix="1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0" fontId="12" fillId="2" borderId="0" xfId="0" applyFont="1" applyFill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22" xfId="0" applyFont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center"/>
      <protection locked="0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>
      <selection activeCell="B16" sqref="B16"/>
    </sheetView>
  </sheetViews>
  <sheetFormatPr defaultColWidth="9.140625" defaultRowHeight="15.75" x14ac:dyDescent="0.25"/>
  <cols>
    <col min="1" max="5" width="9.140625" style="2"/>
    <col min="6" max="6" width="11.7109375" style="2" customWidth="1"/>
    <col min="7" max="16384" width="9.140625" style="2"/>
  </cols>
  <sheetData>
    <row r="1" spans="1:6" x14ac:dyDescent="0.25">
      <c r="A1" s="1" t="s">
        <v>9</v>
      </c>
    </row>
    <row r="3" spans="1:6" x14ac:dyDescent="0.25">
      <c r="A3" s="1" t="s">
        <v>10</v>
      </c>
    </row>
    <row r="4" spans="1:6" x14ac:dyDescent="0.25">
      <c r="A4" s="2" t="s">
        <v>11</v>
      </c>
    </row>
    <row r="5" spans="1:6" x14ac:dyDescent="0.25">
      <c r="A5" s="2" t="s">
        <v>12</v>
      </c>
    </row>
    <row r="6" spans="1:6" x14ac:dyDescent="0.25">
      <c r="A6" s="2" t="s">
        <v>13</v>
      </c>
    </row>
    <row r="7" spans="1:6" x14ac:dyDescent="0.25">
      <c r="B7" s="2" t="s">
        <v>14</v>
      </c>
    </row>
    <row r="8" spans="1:6" x14ac:dyDescent="0.25">
      <c r="B8" s="2" t="s">
        <v>15</v>
      </c>
    </row>
    <row r="9" spans="1:6" x14ac:dyDescent="0.25">
      <c r="B9" s="2" t="s">
        <v>16</v>
      </c>
    </row>
    <row r="11" spans="1:6" x14ac:dyDescent="0.25">
      <c r="A11" s="1" t="s">
        <v>17</v>
      </c>
      <c r="B11" s="2" t="s">
        <v>18</v>
      </c>
    </row>
    <row r="12" spans="1:6" x14ac:dyDescent="0.25">
      <c r="B12" s="2" t="s">
        <v>19</v>
      </c>
      <c r="F12" s="3" t="s">
        <v>20</v>
      </c>
    </row>
    <row r="14" spans="1:6" x14ac:dyDescent="0.25">
      <c r="A14" s="1" t="s">
        <v>21</v>
      </c>
    </row>
    <row r="15" spans="1:6" x14ac:dyDescent="0.25">
      <c r="B15" s="2" t="s">
        <v>53</v>
      </c>
    </row>
  </sheetData>
  <sheetProtection sheet="1" selectLockedCells="1" selectUnlockedCells="1"/>
  <phoneticPr fontId="2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01"/>
  <sheetViews>
    <sheetView workbookViewId="0">
      <pane xSplit="2" ySplit="5" topLeftCell="C6" activePane="bottomRight" state="frozen"/>
      <selection pane="topRight" activeCell="C1" sqref="C1"/>
      <selection pane="bottomLeft" activeCell="A2" sqref="A2"/>
      <selection pane="bottomRight" activeCell="A6" sqref="A6"/>
    </sheetView>
  </sheetViews>
  <sheetFormatPr defaultColWidth="6.85546875" defaultRowHeight="12" x14ac:dyDescent="0.2"/>
  <cols>
    <col min="1" max="1" width="6.140625" style="36" bestFit="1" customWidth="1"/>
    <col min="2" max="2" width="6.5703125" style="36" bestFit="1" customWidth="1"/>
    <col min="3" max="3" width="8.7109375" style="36" bestFit="1" customWidth="1"/>
    <col min="4" max="4" width="7.85546875" style="36" bestFit="1" customWidth="1"/>
    <col min="5" max="5" width="6.5703125" style="36" bestFit="1" customWidth="1"/>
    <col min="6" max="6" width="7.140625" style="36" bestFit="1" customWidth="1"/>
    <col min="7" max="7" width="6.5703125" style="36" customWidth="1"/>
    <col min="8" max="8" width="6.28515625" style="42" customWidth="1"/>
    <col min="9" max="9" width="7.140625" style="36" bestFit="1" customWidth="1"/>
    <col min="10" max="11" width="6.28515625" style="36" customWidth="1"/>
    <col min="12" max="12" width="7.140625" style="36" bestFit="1" customWidth="1"/>
    <col min="13" max="14" width="6.28515625" style="36" customWidth="1"/>
    <col min="15" max="15" width="7.140625" style="36" bestFit="1" customWidth="1"/>
    <col min="16" max="16" width="6.28515625" style="36" customWidth="1"/>
    <col min="17" max="17" width="6.85546875" style="5"/>
    <col min="18" max="18" width="6.7109375" style="5" customWidth="1"/>
    <col min="19" max="20" width="6.85546875" style="5" customWidth="1"/>
    <col min="21" max="21" width="6.7109375" style="5" customWidth="1"/>
    <col min="22" max="23" width="6.5703125" style="5" customWidth="1"/>
    <col min="24" max="24" width="3.5703125" style="5" customWidth="1"/>
    <col min="25" max="26" width="6.5703125" style="5" customWidth="1"/>
    <col min="27" max="27" width="3.5703125" style="5" customWidth="1"/>
    <col min="28" max="29" width="6.5703125" style="5" customWidth="1"/>
    <col min="30" max="16384" width="6.85546875" style="5"/>
  </cols>
  <sheetData>
    <row r="1" spans="1:16" ht="12.6" customHeight="1" thickBot="1" x14ac:dyDescent="0.25">
      <c r="A1" s="76" t="s">
        <v>22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5"/>
    </row>
    <row r="2" spans="1:16" ht="12.75" thickBot="1" x14ac:dyDescent="0.25">
      <c r="A2" s="39" t="s">
        <v>4</v>
      </c>
      <c r="B2" s="37">
        <f>resultados!$C$8</f>
        <v>0</v>
      </c>
      <c r="C2" s="37">
        <f>resultados!$C$9</f>
        <v>-10545</v>
      </c>
      <c r="D2" s="39" t="s">
        <v>3</v>
      </c>
      <c r="E2" s="37">
        <f>resultados!$D$8</f>
        <v>0</v>
      </c>
      <c r="F2" s="37">
        <f>resultados!$D$9</f>
        <v>-10545</v>
      </c>
      <c r="G2" s="39" t="s">
        <v>5</v>
      </c>
      <c r="H2" s="37">
        <f>resultados!$E$8</f>
        <v>0</v>
      </c>
      <c r="I2" s="37">
        <f>resultados!$E$9</f>
        <v>-10545</v>
      </c>
      <c r="J2" s="39" t="s">
        <v>6</v>
      </c>
      <c r="K2" s="37">
        <f>resultados!$F$8</f>
        <v>0</v>
      </c>
      <c r="L2" s="38">
        <f>resultados!$F$9</f>
        <v>-10545</v>
      </c>
      <c r="M2" s="39" t="s">
        <v>7</v>
      </c>
      <c r="N2" s="37">
        <f>resultados!$G$8</f>
        <v>0</v>
      </c>
      <c r="O2" s="38">
        <f>resultados!$G$9</f>
        <v>-10545</v>
      </c>
      <c r="P2" s="5"/>
    </row>
    <row r="3" spans="1:16" x14ac:dyDescent="0.2">
      <c r="H3" s="36"/>
    </row>
    <row r="4" spans="1:16" ht="13.5" customHeight="1" x14ac:dyDescent="0.2">
      <c r="A4" s="51" t="s">
        <v>23</v>
      </c>
      <c r="B4" s="61" t="s">
        <v>24</v>
      </c>
      <c r="C4" s="61" t="s">
        <v>25</v>
      </c>
      <c r="D4" s="72" t="s">
        <v>26</v>
      </c>
      <c r="E4" s="73"/>
      <c r="F4" s="73"/>
      <c r="G4" s="73"/>
      <c r="H4" s="74"/>
      <c r="I4" s="72" t="s">
        <v>27</v>
      </c>
      <c r="J4" s="73"/>
      <c r="K4" s="73"/>
      <c r="L4" s="74"/>
      <c r="M4" s="72" t="s">
        <v>28</v>
      </c>
      <c r="N4" s="73"/>
      <c r="O4" s="73"/>
      <c r="P4" s="75"/>
    </row>
    <row r="5" spans="1:16" s="4" customFormat="1" ht="24" x14ac:dyDescent="0.2">
      <c r="A5" s="58" t="s">
        <v>8</v>
      </c>
      <c r="B5" s="59" t="s">
        <v>29</v>
      </c>
      <c r="C5" s="59" t="s">
        <v>0</v>
      </c>
      <c r="D5" s="63" t="s">
        <v>0</v>
      </c>
      <c r="E5" s="60" t="s">
        <v>1</v>
      </c>
      <c r="F5" s="60" t="s">
        <v>30</v>
      </c>
      <c r="G5" s="60" t="s">
        <v>31</v>
      </c>
      <c r="H5" s="62" t="s">
        <v>32</v>
      </c>
      <c r="I5" s="60" t="s">
        <v>0</v>
      </c>
      <c r="J5" s="60" t="s">
        <v>2</v>
      </c>
      <c r="K5" s="69" t="s">
        <v>32</v>
      </c>
      <c r="L5" s="62" t="s">
        <v>33</v>
      </c>
      <c r="M5" s="60" t="s">
        <v>0</v>
      </c>
      <c r="N5" s="60" t="s">
        <v>2</v>
      </c>
      <c r="O5" s="69" t="s">
        <v>32</v>
      </c>
      <c r="P5" s="64" t="s">
        <v>33</v>
      </c>
    </row>
    <row r="6" spans="1:16" x14ac:dyDescent="0.2">
      <c r="A6" s="52"/>
      <c r="B6" s="40">
        <v>1</v>
      </c>
      <c r="C6" s="55">
        <v>141</v>
      </c>
      <c r="D6" s="55">
        <v>113.196529</v>
      </c>
      <c r="E6" s="40">
        <v>3.230953</v>
      </c>
      <c r="F6" s="40">
        <v>79.794235</v>
      </c>
      <c r="G6" s="40">
        <v>0.87500199999999995</v>
      </c>
      <c r="H6" s="56">
        <v>27.717390999999999</v>
      </c>
      <c r="I6" s="40">
        <v>102</v>
      </c>
      <c r="J6" s="40">
        <v>7</v>
      </c>
      <c r="K6" s="41">
        <v>10</v>
      </c>
      <c r="L6" s="53">
        <f>I6-J6-K6</f>
        <v>85</v>
      </c>
      <c r="M6" s="57">
        <v>85</v>
      </c>
      <c r="N6" s="41">
        <v>7</v>
      </c>
      <c r="O6" s="41">
        <v>7</v>
      </c>
      <c r="P6" s="53">
        <f>M6-N6-O6</f>
        <v>71</v>
      </c>
    </row>
    <row r="7" spans="1:16" x14ac:dyDescent="0.2">
      <c r="A7" s="54"/>
      <c r="B7" s="40">
        <v>2</v>
      </c>
      <c r="C7" s="55">
        <v>367</v>
      </c>
      <c r="D7" s="55">
        <v>290.30253599999998</v>
      </c>
      <c r="E7" s="40">
        <v>42.648578000000001</v>
      </c>
      <c r="F7" s="40">
        <v>184.058707</v>
      </c>
      <c r="G7" s="40">
        <v>0.87500199999999995</v>
      </c>
      <c r="H7" s="56">
        <v>61.141300999999999</v>
      </c>
      <c r="I7" s="40">
        <v>318</v>
      </c>
      <c r="J7" s="40">
        <v>46</v>
      </c>
      <c r="K7" s="41">
        <v>31</v>
      </c>
      <c r="L7" s="53">
        <f t="shared" ref="L7:L70" si="0">I7-J7-K7</f>
        <v>241</v>
      </c>
      <c r="M7" s="57">
        <v>273</v>
      </c>
      <c r="N7" s="41">
        <v>39</v>
      </c>
      <c r="O7" s="41">
        <v>22</v>
      </c>
      <c r="P7" s="53">
        <f t="shared" ref="P7:P98" si="1">M7-N7-O7</f>
        <v>212</v>
      </c>
    </row>
    <row r="8" spans="1:16" x14ac:dyDescent="0.2">
      <c r="A8" s="54"/>
      <c r="B8" s="40">
        <v>3</v>
      </c>
      <c r="C8" s="55">
        <v>695</v>
      </c>
      <c r="D8" s="55">
        <v>562.08700399999998</v>
      </c>
      <c r="E8" s="40">
        <v>64.619057999999995</v>
      </c>
      <c r="F8" s="40">
        <v>431.95278999999999</v>
      </c>
      <c r="G8" s="40">
        <v>0.37500099999999997</v>
      </c>
      <c r="H8" s="56">
        <v>62.771740999999999</v>
      </c>
      <c r="I8" s="40">
        <v>561</v>
      </c>
      <c r="J8" s="40">
        <v>64</v>
      </c>
      <c r="K8" s="41">
        <v>38</v>
      </c>
      <c r="L8" s="53">
        <f t="shared" si="0"/>
        <v>459</v>
      </c>
      <c r="M8" s="57">
        <v>470</v>
      </c>
      <c r="N8" s="41">
        <v>54</v>
      </c>
      <c r="O8" s="41">
        <v>29</v>
      </c>
      <c r="P8" s="53">
        <f t="shared" si="1"/>
        <v>387</v>
      </c>
    </row>
    <row r="9" spans="1:16" x14ac:dyDescent="0.2">
      <c r="A9" s="54"/>
      <c r="B9" s="40">
        <v>4</v>
      </c>
      <c r="C9" s="55">
        <v>401</v>
      </c>
      <c r="D9" s="55">
        <v>326.01074599999998</v>
      </c>
      <c r="E9" s="40">
        <v>31.131274999999999</v>
      </c>
      <c r="F9" s="40">
        <v>236.97572</v>
      </c>
      <c r="G9" s="40">
        <v>0.25000099999999997</v>
      </c>
      <c r="H9" s="56">
        <v>57.653762</v>
      </c>
      <c r="I9" s="40">
        <v>328</v>
      </c>
      <c r="J9" s="40">
        <v>41</v>
      </c>
      <c r="K9" s="41">
        <v>30</v>
      </c>
      <c r="L9" s="53">
        <f t="shared" si="0"/>
        <v>257</v>
      </c>
      <c r="M9" s="57">
        <v>276</v>
      </c>
      <c r="N9" s="41">
        <v>35</v>
      </c>
      <c r="O9" s="41">
        <v>26</v>
      </c>
      <c r="P9" s="53">
        <f t="shared" si="1"/>
        <v>215</v>
      </c>
    </row>
    <row r="10" spans="1:16" x14ac:dyDescent="0.2">
      <c r="A10" s="52"/>
      <c r="B10" s="40">
        <v>5</v>
      </c>
      <c r="C10" s="55">
        <v>193</v>
      </c>
      <c r="D10" s="55">
        <v>149.90713099999999</v>
      </c>
      <c r="E10" s="40">
        <v>26.493812999999999</v>
      </c>
      <c r="F10" s="40">
        <v>109.58408300000001</v>
      </c>
      <c r="G10" s="40">
        <v>0.125</v>
      </c>
      <c r="H10" s="56">
        <v>8.9673920000000003</v>
      </c>
      <c r="I10" s="40">
        <v>158</v>
      </c>
      <c r="J10" s="40">
        <v>17</v>
      </c>
      <c r="K10" s="41">
        <v>7</v>
      </c>
      <c r="L10" s="53">
        <f t="shared" si="0"/>
        <v>134</v>
      </c>
      <c r="M10" s="57">
        <v>136</v>
      </c>
      <c r="N10" s="41">
        <v>13</v>
      </c>
      <c r="O10" s="41">
        <v>7</v>
      </c>
      <c r="P10" s="53">
        <f t="shared" si="1"/>
        <v>116</v>
      </c>
    </row>
    <row r="11" spans="1:16" x14ac:dyDescent="0.2">
      <c r="A11" s="54"/>
      <c r="B11" s="40">
        <v>6</v>
      </c>
      <c r="C11" s="55">
        <v>268</v>
      </c>
      <c r="D11" s="55">
        <v>191.14322999999999</v>
      </c>
      <c r="E11" s="40">
        <v>27.140006</v>
      </c>
      <c r="F11" s="40">
        <v>139.373932</v>
      </c>
      <c r="G11" s="40">
        <v>0.25000099999999997</v>
      </c>
      <c r="H11" s="56">
        <v>22.010870000000001</v>
      </c>
      <c r="I11" s="40">
        <v>202</v>
      </c>
      <c r="J11" s="40">
        <v>38</v>
      </c>
      <c r="K11" s="41">
        <v>3</v>
      </c>
      <c r="L11" s="53">
        <f t="shared" si="0"/>
        <v>161</v>
      </c>
      <c r="M11" s="57">
        <v>169</v>
      </c>
      <c r="N11" s="41">
        <v>33</v>
      </c>
      <c r="O11" s="41">
        <v>3</v>
      </c>
      <c r="P11" s="53">
        <f t="shared" si="1"/>
        <v>133</v>
      </c>
    </row>
    <row r="12" spans="1:16" x14ac:dyDescent="0.2">
      <c r="A12" s="54"/>
      <c r="B12" s="40">
        <v>7</v>
      </c>
      <c r="C12" s="55">
        <v>9</v>
      </c>
      <c r="D12" s="55">
        <v>2.4456519999999999</v>
      </c>
      <c r="E12" s="40">
        <v>0</v>
      </c>
      <c r="F12" s="40">
        <v>0</v>
      </c>
      <c r="G12" s="40">
        <v>0</v>
      </c>
      <c r="H12" s="56">
        <v>2.4456519999999999</v>
      </c>
      <c r="I12" s="40">
        <v>13</v>
      </c>
      <c r="J12" s="40">
        <v>0</v>
      </c>
      <c r="K12" s="41">
        <v>5</v>
      </c>
      <c r="L12" s="53">
        <f t="shared" si="0"/>
        <v>8</v>
      </c>
      <c r="M12" s="57">
        <v>13</v>
      </c>
      <c r="N12" s="41">
        <v>0</v>
      </c>
      <c r="O12" s="41">
        <v>5</v>
      </c>
      <c r="P12" s="53">
        <f t="shared" si="1"/>
        <v>8</v>
      </c>
    </row>
    <row r="13" spans="1:16" x14ac:dyDescent="0.2">
      <c r="A13" s="54"/>
      <c r="B13" s="40">
        <v>8</v>
      </c>
      <c r="C13" s="55">
        <v>615</v>
      </c>
      <c r="D13" s="55">
        <v>617.56816300000003</v>
      </c>
      <c r="E13" s="40">
        <v>41.269843000000002</v>
      </c>
      <c r="F13" s="40">
        <v>522.15199600000005</v>
      </c>
      <c r="G13" s="40">
        <v>0</v>
      </c>
      <c r="H13" s="56">
        <v>54.146340000000002</v>
      </c>
      <c r="I13" s="40">
        <v>520</v>
      </c>
      <c r="J13" s="40">
        <v>70</v>
      </c>
      <c r="K13" s="41">
        <v>22</v>
      </c>
      <c r="L13" s="53">
        <f t="shared" si="0"/>
        <v>428</v>
      </c>
      <c r="M13" s="57">
        <v>456</v>
      </c>
      <c r="N13" s="41">
        <v>62</v>
      </c>
      <c r="O13" s="41">
        <v>21</v>
      </c>
      <c r="P13" s="53">
        <f t="shared" si="1"/>
        <v>373</v>
      </c>
    </row>
    <row r="14" spans="1:16" x14ac:dyDescent="0.2">
      <c r="A14" s="52"/>
      <c r="B14" s="40">
        <v>9</v>
      </c>
      <c r="C14" s="55">
        <v>117</v>
      </c>
      <c r="D14" s="55">
        <v>118.06216000000001</v>
      </c>
      <c r="E14" s="40">
        <v>6.7063499999999996</v>
      </c>
      <c r="F14" s="40">
        <v>90.868009999999998</v>
      </c>
      <c r="G14" s="40">
        <v>0</v>
      </c>
      <c r="H14" s="56">
        <v>20.487803</v>
      </c>
      <c r="I14" s="40">
        <v>97</v>
      </c>
      <c r="J14" s="40">
        <v>7</v>
      </c>
      <c r="K14" s="41">
        <v>1</v>
      </c>
      <c r="L14" s="53">
        <f t="shared" si="0"/>
        <v>89</v>
      </c>
      <c r="M14" s="57">
        <v>78</v>
      </c>
      <c r="N14" s="41">
        <v>4</v>
      </c>
      <c r="O14" s="41">
        <v>1</v>
      </c>
      <c r="P14" s="53">
        <f t="shared" si="1"/>
        <v>73</v>
      </c>
    </row>
    <row r="15" spans="1:16" x14ac:dyDescent="0.2">
      <c r="A15" s="54"/>
      <c r="B15" s="40">
        <v>10</v>
      </c>
      <c r="C15" s="55">
        <v>12</v>
      </c>
      <c r="D15" s="55">
        <v>8.7575160000000007</v>
      </c>
      <c r="E15" s="40">
        <v>1.5476190000000001</v>
      </c>
      <c r="F15" s="40">
        <v>1.356239</v>
      </c>
      <c r="G15" s="40">
        <v>0</v>
      </c>
      <c r="H15" s="56">
        <v>5.8536580000000002</v>
      </c>
      <c r="I15" s="40">
        <v>1</v>
      </c>
      <c r="J15" s="40">
        <v>0</v>
      </c>
      <c r="K15" s="41">
        <v>0</v>
      </c>
      <c r="L15" s="53">
        <f t="shared" si="0"/>
        <v>1</v>
      </c>
      <c r="M15" s="57">
        <v>1</v>
      </c>
      <c r="N15" s="41">
        <v>0</v>
      </c>
      <c r="O15" s="41">
        <v>0</v>
      </c>
      <c r="P15" s="53">
        <f t="shared" si="1"/>
        <v>1</v>
      </c>
    </row>
    <row r="16" spans="1:16" x14ac:dyDescent="0.2">
      <c r="A16" s="54"/>
      <c r="B16" s="40">
        <v>11</v>
      </c>
      <c r="C16" s="55">
        <v>169</v>
      </c>
      <c r="D16" s="55">
        <v>214.76314600000001</v>
      </c>
      <c r="E16" s="40">
        <v>37.581366000000003</v>
      </c>
      <c r="F16" s="40">
        <v>145.161552</v>
      </c>
      <c r="G16" s="40">
        <v>1.5504549999999999</v>
      </c>
      <c r="H16" s="56">
        <v>28.548302</v>
      </c>
      <c r="I16" s="40">
        <v>147</v>
      </c>
      <c r="J16" s="40">
        <v>34</v>
      </c>
      <c r="K16" s="41">
        <v>11</v>
      </c>
      <c r="L16" s="53">
        <f t="shared" si="0"/>
        <v>102</v>
      </c>
      <c r="M16" s="57">
        <v>126</v>
      </c>
      <c r="N16" s="41">
        <v>29</v>
      </c>
      <c r="O16" s="41">
        <v>9</v>
      </c>
      <c r="P16" s="53">
        <f t="shared" si="1"/>
        <v>88</v>
      </c>
    </row>
    <row r="17" spans="1:16" x14ac:dyDescent="0.2">
      <c r="A17" s="54"/>
      <c r="B17" s="40">
        <v>12</v>
      </c>
      <c r="C17" s="55">
        <v>374</v>
      </c>
      <c r="D17" s="55">
        <v>253.80814000000001</v>
      </c>
      <c r="E17" s="40">
        <v>51.284892999999997</v>
      </c>
      <c r="F17" s="40">
        <v>159.35719</v>
      </c>
      <c r="G17" s="40">
        <v>0.88888900000000004</v>
      </c>
      <c r="H17" s="56">
        <v>42.277168000000003</v>
      </c>
      <c r="I17" s="40">
        <v>255</v>
      </c>
      <c r="J17" s="40">
        <v>17</v>
      </c>
      <c r="K17" s="41">
        <v>36</v>
      </c>
      <c r="L17" s="53">
        <f t="shared" si="0"/>
        <v>202</v>
      </c>
      <c r="M17" s="57">
        <v>223</v>
      </c>
      <c r="N17" s="41">
        <v>17</v>
      </c>
      <c r="O17" s="41">
        <v>32</v>
      </c>
      <c r="P17" s="53">
        <f t="shared" si="1"/>
        <v>174</v>
      </c>
    </row>
    <row r="18" spans="1:16" x14ac:dyDescent="0.2">
      <c r="A18" s="54"/>
      <c r="B18" s="40">
        <v>13</v>
      </c>
      <c r="C18" s="55">
        <v>368</v>
      </c>
      <c r="D18" s="55">
        <v>261.78265699999997</v>
      </c>
      <c r="E18" s="40">
        <v>19.018691</v>
      </c>
      <c r="F18" s="40">
        <v>190.946842</v>
      </c>
      <c r="G18" s="40">
        <v>2</v>
      </c>
      <c r="H18" s="56">
        <v>49.817124</v>
      </c>
      <c r="I18" s="40">
        <v>315</v>
      </c>
      <c r="J18" s="40">
        <v>86</v>
      </c>
      <c r="K18" s="41">
        <v>15</v>
      </c>
      <c r="L18" s="53">
        <f t="shared" si="0"/>
        <v>214</v>
      </c>
      <c r="M18" s="57">
        <v>261</v>
      </c>
      <c r="N18" s="41">
        <v>71</v>
      </c>
      <c r="O18" s="41">
        <v>13</v>
      </c>
      <c r="P18" s="53">
        <f t="shared" si="1"/>
        <v>177</v>
      </c>
    </row>
    <row r="19" spans="1:16" x14ac:dyDescent="0.2">
      <c r="A19" s="54"/>
      <c r="B19" s="40">
        <v>14</v>
      </c>
      <c r="C19" s="55">
        <v>318</v>
      </c>
      <c r="D19" s="55">
        <v>185.949759</v>
      </c>
      <c r="E19" s="40">
        <v>14.906542</v>
      </c>
      <c r="F19" s="40">
        <v>140.69766999999999</v>
      </c>
      <c r="G19" s="40">
        <v>0</v>
      </c>
      <c r="H19" s="56">
        <v>22.012218000000001</v>
      </c>
      <c r="I19" s="40">
        <v>175</v>
      </c>
      <c r="J19" s="40">
        <v>28</v>
      </c>
      <c r="K19" s="41">
        <v>3</v>
      </c>
      <c r="L19" s="53">
        <f t="shared" si="0"/>
        <v>144</v>
      </c>
      <c r="M19" s="57">
        <v>150</v>
      </c>
      <c r="N19" s="41">
        <v>26</v>
      </c>
      <c r="O19" s="41">
        <v>2</v>
      </c>
      <c r="P19" s="53">
        <f t="shared" si="1"/>
        <v>122</v>
      </c>
    </row>
    <row r="20" spans="1:16" x14ac:dyDescent="0.2">
      <c r="A20" s="54"/>
      <c r="B20" s="40">
        <v>15</v>
      </c>
      <c r="C20" s="55">
        <v>219</v>
      </c>
      <c r="D20" s="55">
        <v>138.29746399999999</v>
      </c>
      <c r="E20" s="40">
        <v>10.794392</v>
      </c>
      <c r="F20" s="40">
        <v>114.56810299999999</v>
      </c>
      <c r="G20" s="40">
        <v>2</v>
      </c>
      <c r="H20" s="56">
        <v>9.2683020000000003</v>
      </c>
      <c r="I20" s="40">
        <v>192</v>
      </c>
      <c r="J20" s="40">
        <v>28</v>
      </c>
      <c r="K20" s="41">
        <v>3</v>
      </c>
      <c r="L20" s="53">
        <f t="shared" si="0"/>
        <v>161</v>
      </c>
      <c r="M20" s="57">
        <v>161</v>
      </c>
      <c r="N20" s="41">
        <v>24</v>
      </c>
      <c r="O20" s="41">
        <v>2</v>
      </c>
      <c r="P20" s="53">
        <f t="shared" si="1"/>
        <v>135</v>
      </c>
    </row>
    <row r="21" spans="1:16" x14ac:dyDescent="0.2">
      <c r="A21" s="54"/>
      <c r="B21" s="40">
        <v>16</v>
      </c>
      <c r="C21" s="55">
        <v>285</v>
      </c>
      <c r="D21" s="55">
        <v>182.97020000000001</v>
      </c>
      <c r="E21" s="40">
        <v>10.280374</v>
      </c>
      <c r="F21" s="40">
        <v>158.787374</v>
      </c>
      <c r="G21" s="40">
        <v>0</v>
      </c>
      <c r="H21" s="56">
        <v>13.902453</v>
      </c>
      <c r="I21" s="40">
        <v>229</v>
      </c>
      <c r="J21" s="40">
        <v>39</v>
      </c>
      <c r="K21" s="41">
        <v>8</v>
      </c>
      <c r="L21" s="53">
        <f t="shared" si="0"/>
        <v>182</v>
      </c>
      <c r="M21" s="57">
        <v>197</v>
      </c>
      <c r="N21" s="41">
        <v>27</v>
      </c>
      <c r="O21" s="41">
        <v>8</v>
      </c>
      <c r="P21" s="53">
        <f t="shared" si="1"/>
        <v>162</v>
      </c>
    </row>
    <row r="22" spans="1:16" x14ac:dyDescent="0.2">
      <c r="A22" s="54"/>
      <c r="B22" s="40">
        <v>17</v>
      </c>
      <c r="C22" s="55">
        <v>323</v>
      </c>
      <c r="D22" s="55">
        <v>238.13501299999999</v>
      </c>
      <c r="E22" s="40">
        <v>53.372162000000003</v>
      </c>
      <c r="F22" s="40">
        <v>166.517233</v>
      </c>
      <c r="G22" s="40">
        <v>0</v>
      </c>
      <c r="H22" s="56">
        <v>18.245622000000001</v>
      </c>
      <c r="I22" s="40">
        <v>320</v>
      </c>
      <c r="J22" s="40">
        <v>43</v>
      </c>
      <c r="K22" s="41">
        <v>10</v>
      </c>
      <c r="L22" s="53">
        <f t="shared" si="0"/>
        <v>267</v>
      </c>
      <c r="M22" s="57">
        <v>286</v>
      </c>
      <c r="N22" s="41">
        <v>38</v>
      </c>
      <c r="O22" s="41">
        <v>6</v>
      </c>
      <c r="P22" s="53">
        <f t="shared" si="1"/>
        <v>242</v>
      </c>
    </row>
    <row r="23" spans="1:16" x14ac:dyDescent="0.2">
      <c r="A23" s="54"/>
      <c r="B23" s="40">
        <v>18</v>
      </c>
      <c r="C23" s="55">
        <v>485</v>
      </c>
      <c r="D23" s="55">
        <v>393.02862199999998</v>
      </c>
      <c r="E23" s="40">
        <v>40.853625000000001</v>
      </c>
      <c r="F23" s="40">
        <v>295.88848899999999</v>
      </c>
      <c r="G23" s="40">
        <v>0</v>
      </c>
      <c r="H23" s="56">
        <v>56.286504999999998</v>
      </c>
      <c r="I23" s="40">
        <v>340</v>
      </c>
      <c r="J23" s="40">
        <v>47</v>
      </c>
      <c r="K23" s="41">
        <v>24</v>
      </c>
      <c r="L23" s="53">
        <f t="shared" si="0"/>
        <v>269</v>
      </c>
      <c r="M23" s="57">
        <v>285</v>
      </c>
      <c r="N23" s="41">
        <v>38</v>
      </c>
      <c r="O23" s="41">
        <v>18</v>
      </c>
      <c r="P23" s="53">
        <f t="shared" si="1"/>
        <v>229</v>
      </c>
    </row>
    <row r="24" spans="1:16" x14ac:dyDescent="0.2">
      <c r="A24" s="54"/>
      <c r="B24" s="40">
        <v>19</v>
      </c>
      <c r="C24" s="55">
        <v>263</v>
      </c>
      <c r="D24" s="55">
        <v>237.66306700000001</v>
      </c>
      <c r="E24" s="40">
        <v>19.512180000000001</v>
      </c>
      <c r="F24" s="40">
        <v>189.26200399999999</v>
      </c>
      <c r="G24" s="40">
        <v>0</v>
      </c>
      <c r="H24" s="56">
        <v>13.888878</v>
      </c>
      <c r="I24" s="40">
        <v>217</v>
      </c>
      <c r="J24" s="40">
        <v>33</v>
      </c>
      <c r="K24" s="41">
        <v>9</v>
      </c>
      <c r="L24" s="53">
        <f t="shared" si="0"/>
        <v>175</v>
      </c>
      <c r="M24" s="57">
        <v>192</v>
      </c>
      <c r="N24" s="41">
        <v>27</v>
      </c>
      <c r="O24" s="41">
        <v>8</v>
      </c>
      <c r="P24" s="53">
        <f t="shared" si="1"/>
        <v>157</v>
      </c>
    </row>
    <row r="25" spans="1:16" x14ac:dyDescent="0.2">
      <c r="A25" s="54"/>
      <c r="B25" s="40">
        <v>20</v>
      </c>
      <c r="C25" s="55">
        <v>691</v>
      </c>
      <c r="D25" s="55">
        <v>515.50045399999999</v>
      </c>
      <c r="E25" s="40">
        <v>102.74106399999999</v>
      </c>
      <c r="F25" s="40">
        <v>340.39160199999998</v>
      </c>
      <c r="G25" s="40">
        <v>0</v>
      </c>
      <c r="H25" s="56">
        <v>69.367788000000004</v>
      </c>
      <c r="I25" s="40">
        <v>523</v>
      </c>
      <c r="J25" s="40">
        <v>79</v>
      </c>
      <c r="K25" s="41">
        <v>33</v>
      </c>
      <c r="L25" s="53">
        <f t="shared" si="0"/>
        <v>411</v>
      </c>
      <c r="M25" s="57">
        <v>451</v>
      </c>
      <c r="N25" s="41">
        <v>64</v>
      </c>
      <c r="O25" s="41">
        <v>26</v>
      </c>
      <c r="P25" s="53">
        <f t="shared" si="1"/>
        <v>361</v>
      </c>
    </row>
    <row r="26" spans="1:16" x14ac:dyDescent="0.2">
      <c r="A26" s="54"/>
      <c r="B26" s="40">
        <v>21</v>
      </c>
      <c r="C26" s="55">
        <v>438</v>
      </c>
      <c r="D26" s="55">
        <v>514.70505000000003</v>
      </c>
      <c r="E26" s="40">
        <v>71.404595</v>
      </c>
      <c r="F26" s="40">
        <v>303.826503</v>
      </c>
      <c r="G26" s="40">
        <v>6.2018209999999998</v>
      </c>
      <c r="H26" s="56">
        <v>126.881343</v>
      </c>
      <c r="I26" s="40">
        <v>395</v>
      </c>
      <c r="J26" s="40">
        <v>68</v>
      </c>
      <c r="K26" s="41">
        <v>59</v>
      </c>
      <c r="L26" s="53">
        <f t="shared" si="0"/>
        <v>268</v>
      </c>
      <c r="M26" s="57">
        <v>324</v>
      </c>
      <c r="N26" s="41">
        <v>58</v>
      </c>
      <c r="O26" s="41">
        <v>38</v>
      </c>
      <c r="P26" s="53">
        <f t="shared" si="1"/>
        <v>228</v>
      </c>
    </row>
    <row r="27" spans="1:16" x14ac:dyDescent="0.2">
      <c r="A27" s="54"/>
      <c r="B27" s="40">
        <v>22</v>
      </c>
      <c r="C27" s="55">
        <v>344</v>
      </c>
      <c r="D27" s="55">
        <v>295.5566</v>
      </c>
      <c r="E27" s="40">
        <v>145.30720500000001</v>
      </c>
      <c r="F27" s="40">
        <v>138.82146800000001</v>
      </c>
      <c r="G27" s="40">
        <v>3.1111110000000002</v>
      </c>
      <c r="H27" s="56">
        <v>8.3168199999999999</v>
      </c>
      <c r="I27" s="40">
        <v>315</v>
      </c>
      <c r="J27" s="40">
        <v>81</v>
      </c>
      <c r="K27" s="41">
        <v>13</v>
      </c>
      <c r="L27" s="53">
        <f t="shared" si="0"/>
        <v>221</v>
      </c>
      <c r="M27" s="57">
        <v>281</v>
      </c>
      <c r="N27" s="41">
        <v>74</v>
      </c>
      <c r="O27" s="41">
        <v>13</v>
      </c>
      <c r="P27" s="53">
        <f t="shared" si="1"/>
        <v>194</v>
      </c>
    </row>
    <row r="28" spans="1:16" x14ac:dyDescent="0.2">
      <c r="A28" s="54"/>
      <c r="B28" s="40">
        <v>23</v>
      </c>
      <c r="C28" s="55">
        <v>430</v>
      </c>
      <c r="D28" s="55">
        <v>280.20922999999999</v>
      </c>
      <c r="E28" s="40">
        <v>91.930869999999999</v>
      </c>
      <c r="F28" s="40">
        <v>158.68845999999999</v>
      </c>
      <c r="G28" s="40">
        <v>4.444445</v>
      </c>
      <c r="H28" s="56">
        <v>20.439561999999999</v>
      </c>
      <c r="I28" s="40">
        <v>329</v>
      </c>
      <c r="J28" s="40">
        <v>72</v>
      </c>
      <c r="K28" s="41">
        <v>15</v>
      </c>
      <c r="L28" s="53">
        <f t="shared" si="0"/>
        <v>242</v>
      </c>
      <c r="M28" s="57">
        <v>261</v>
      </c>
      <c r="N28" s="41">
        <v>51</v>
      </c>
      <c r="O28" s="41">
        <v>15</v>
      </c>
      <c r="P28" s="53">
        <f t="shared" si="1"/>
        <v>195</v>
      </c>
    </row>
    <row r="29" spans="1:16" x14ac:dyDescent="0.2">
      <c r="A29" s="54"/>
      <c r="B29" s="40">
        <v>24</v>
      </c>
      <c r="C29" s="55">
        <v>310</v>
      </c>
      <c r="D29" s="55">
        <v>198.26223899999999</v>
      </c>
      <c r="E29" s="40">
        <v>61.844397000000001</v>
      </c>
      <c r="F29" s="40">
        <v>112.404336</v>
      </c>
      <c r="G29" s="40">
        <v>11.111112</v>
      </c>
      <c r="H29" s="56">
        <v>10.549450999999999</v>
      </c>
      <c r="I29" s="40">
        <v>202</v>
      </c>
      <c r="J29" s="40">
        <v>40</v>
      </c>
      <c r="K29" s="41">
        <v>2</v>
      </c>
      <c r="L29" s="53">
        <f t="shared" si="0"/>
        <v>160</v>
      </c>
      <c r="M29" s="57">
        <v>178</v>
      </c>
      <c r="N29" s="41">
        <v>38</v>
      </c>
      <c r="O29" s="41">
        <v>2</v>
      </c>
      <c r="P29" s="53">
        <f t="shared" si="1"/>
        <v>138</v>
      </c>
    </row>
    <row r="30" spans="1:16" x14ac:dyDescent="0.2">
      <c r="A30" s="54"/>
      <c r="B30" s="40">
        <v>25</v>
      </c>
      <c r="C30" s="55">
        <v>250</v>
      </c>
      <c r="D30" s="55">
        <v>157.95862099999999</v>
      </c>
      <c r="E30" s="40">
        <v>43.458226000000003</v>
      </c>
      <c r="F30" s="40">
        <v>104.965813</v>
      </c>
      <c r="G30" s="40">
        <v>0</v>
      </c>
      <c r="H30" s="56">
        <v>6.593407</v>
      </c>
      <c r="I30" s="40">
        <v>179</v>
      </c>
      <c r="J30" s="40">
        <v>38</v>
      </c>
      <c r="K30" s="41">
        <v>2</v>
      </c>
      <c r="L30" s="53">
        <f t="shared" si="0"/>
        <v>139</v>
      </c>
      <c r="M30" s="57">
        <v>140</v>
      </c>
      <c r="N30" s="41">
        <v>30</v>
      </c>
      <c r="O30" s="41">
        <v>1</v>
      </c>
      <c r="P30" s="53">
        <f t="shared" si="1"/>
        <v>109</v>
      </c>
    </row>
    <row r="31" spans="1:16" x14ac:dyDescent="0.2">
      <c r="A31" s="54"/>
      <c r="B31" s="40">
        <v>26</v>
      </c>
      <c r="C31" s="55">
        <v>511</v>
      </c>
      <c r="D31" s="55">
        <v>348.56980299999998</v>
      </c>
      <c r="E31" s="40">
        <v>92.766598999999999</v>
      </c>
      <c r="F31" s="40">
        <v>228.94118700000001</v>
      </c>
      <c r="G31" s="40">
        <v>4.444445</v>
      </c>
      <c r="H31" s="56">
        <v>22.417583</v>
      </c>
      <c r="I31" s="40">
        <v>366</v>
      </c>
      <c r="J31" s="40">
        <v>83</v>
      </c>
      <c r="K31" s="41">
        <v>14</v>
      </c>
      <c r="L31" s="53">
        <f t="shared" si="0"/>
        <v>269</v>
      </c>
      <c r="M31" s="57">
        <v>298</v>
      </c>
      <c r="N31" s="41">
        <v>70</v>
      </c>
      <c r="O31" s="41">
        <v>10</v>
      </c>
      <c r="P31" s="53">
        <f t="shared" si="1"/>
        <v>218</v>
      </c>
    </row>
    <row r="32" spans="1:16" x14ac:dyDescent="0.2">
      <c r="A32" s="54"/>
      <c r="B32" s="40">
        <v>27</v>
      </c>
      <c r="C32" s="55">
        <v>351</v>
      </c>
      <c r="D32" s="55">
        <v>236.63870199999999</v>
      </c>
      <c r="E32" s="40">
        <v>63.379443000000002</v>
      </c>
      <c r="F32" s="40">
        <v>147.031173</v>
      </c>
      <c r="G32" s="40">
        <v>0</v>
      </c>
      <c r="H32" s="56">
        <v>26.228081</v>
      </c>
      <c r="I32" s="40">
        <v>250</v>
      </c>
      <c r="J32" s="40">
        <v>51</v>
      </c>
      <c r="K32" s="41">
        <v>15</v>
      </c>
      <c r="L32" s="53">
        <f t="shared" si="0"/>
        <v>184</v>
      </c>
      <c r="M32" s="57">
        <v>220</v>
      </c>
      <c r="N32" s="41">
        <v>42</v>
      </c>
      <c r="O32" s="41">
        <v>14</v>
      </c>
      <c r="P32" s="53">
        <f t="shared" si="1"/>
        <v>164</v>
      </c>
    </row>
    <row r="33" spans="1:16" x14ac:dyDescent="0.2">
      <c r="A33" s="54"/>
      <c r="B33" s="40">
        <v>28</v>
      </c>
      <c r="C33" s="55">
        <v>204</v>
      </c>
      <c r="D33" s="55">
        <v>186.106459</v>
      </c>
      <c r="E33" s="40">
        <v>21.951203</v>
      </c>
      <c r="F33" s="40">
        <v>146.61142000000001</v>
      </c>
      <c r="G33" s="40">
        <v>0</v>
      </c>
      <c r="H33" s="56">
        <v>17.543845000000001</v>
      </c>
      <c r="I33" s="40">
        <v>181</v>
      </c>
      <c r="J33" s="40">
        <v>22</v>
      </c>
      <c r="K33" s="41">
        <v>17</v>
      </c>
      <c r="L33" s="53">
        <f t="shared" si="0"/>
        <v>142</v>
      </c>
      <c r="M33" s="57">
        <v>154</v>
      </c>
      <c r="N33" s="41">
        <v>21</v>
      </c>
      <c r="O33" s="41">
        <v>13</v>
      </c>
      <c r="P33" s="53">
        <f t="shared" si="1"/>
        <v>120</v>
      </c>
    </row>
    <row r="34" spans="1:16" x14ac:dyDescent="0.2">
      <c r="A34" s="54"/>
      <c r="B34" s="40">
        <v>29</v>
      </c>
      <c r="C34" s="55">
        <v>386</v>
      </c>
      <c r="D34" s="55">
        <v>333.201458</v>
      </c>
      <c r="E34" s="40">
        <v>42.682890999999998</v>
      </c>
      <c r="F34" s="40">
        <v>253.237908</v>
      </c>
      <c r="G34" s="40">
        <v>0</v>
      </c>
      <c r="H34" s="56">
        <v>37.280672000000003</v>
      </c>
      <c r="I34" s="40">
        <v>328</v>
      </c>
      <c r="J34" s="40">
        <v>60</v>
      </c>
      <c r="K34" s="41">
        <v>19</v>
      </c>
      <c r="L34" s="53">
        <f t="shared" si="0"/>
        <v>249</v>
      </c>
      <c r="M34" s="57">
        <v>280</v>
      </c>
      <c r="N34" s="41">
        <v>52</v>
      </c>
      <c r="O34" s="41">
        <v>18</v>
      </c>
      <c r="P34" s="53">
        <f t="shared" si="1"/>
        <v>210</v>
      </c>
    </row>
    <row r="35" spans="1:16" x14ac:dyDescent="0.2">
      <c r="A35" s="54"/>
      <c r="B35" s="40">
        <v>30</v>
      </c>
      <c r="C35" s="55">
        <v>579</v>
      </c>
      <c r="D35" s="55">
        <v>475.55132700000001</v>
      </c>
      <c r="E35" s="40">
        <v>177.69215399999999</v>
      </c>
      <c r="F35" s="40">
        <v>258.85919699999999</v>
      </c>
      <c r="G35" s="40">
        <v>0</v>
      </c>
      <c r="H35" s="56">
        <v>26.999979</v>
      </c>
      <c r="I35" s="40">
        <v>447</v>
      </c>
      <c r="J35" s="40">
        <v>92</v>
      </c>
      <c r="K35" s="41">
        <v>24</v>
      </c>
      <c r="L35" s="53">
        <f t="shared" si="0"/>
        <v>331</v>
      </c>
      <c r="M35" s="57">
        <v>400</v>
      </c>
      <c r="N35" s="41">
        <v>83</v>
      </c>
      <c r="O35" s="41">
        <v>19</v>
      </c>
      <c r="P35" s="53">
        <f t="shared" si="1"/>
        <v>298</v>
      </c>
    </row>
    <row r="36" spans="1:16" x14ac:dyDescent="0.2">
      <c r="A36" s="54"/>
      <c r="B36" s="40">
        <v>31</v>
      </c>
      <c r="C36" s="55">
        <v>563</v>
      </c>
      <c r="D36" s="55">
        <v>647.86334199999999</v>
      </c>
      <c r="E36" s="40">
        <v>165.35800800000001</v>
      </c>
      <c r="F36" s="40">
        <v>339.27292</v>
      </c>
      <c r="G36" s="40">
        <v>7.7522770000000003</v>
      </c>
      <c r="H36" s="56">
        <v>134.81142600000001</v>
      </c>
      <c r="I36" s="40">
        <v>226</v>
      </c>
      <c r="J36" s="40">
        <v>72</v>
      </c>
      <c r="K36" s="41">
        <v>18</v>
      </c>
      <c r="L36" s="53">
        <f t="shared" si="0"/>
        <v>136</v>
      </c>
      <c r="M36" s="57">
        <v>193</v>
      </c>
      <c r="N36" s="41">
        <v>56</v>
      </c>
      <c r="O36" s="41">
        <v>14</v>
      </c>
      <c r="P36" s="53">
        <f t="shared" si="1"/>
        <v>123</v>
      </c>
    </row>
    <row r="37" spans="1:16" x14ac:dyDescent="0.2">
      <c r="A37" s="54"/>
      <c r="B37" s="40">
        <v>32</v>
      </c>
      <c r="C37" s="55">
        <v>438</v>
      </c>
      <c r="D37" s="55">
        <v>237.77241000000001</v>
      </c>
      <c r="E37" s="40">
        <v>83.076903999999999</v>
      </c>
      <c r="F37" s="40">
        <v>97.468907000000002</v>
      </c>
      <c r="G37" s="40">
        <v>2.5609760000000001</v>
      </c>
      <c r="H37" s="56">
        <v>51.332293999999997</v>
      </c>
      <c r="I37" s="40">
        <v>261</v>
      </c>
      <c r="J37" s="40">
        <v>62</v>
      </c>
      <c r="K37" s="41">
        <v>41</v>
      </c>
      <c r="L37" s="53">
        <f t="shared" si="0"/>
        <v>158</v>
      </c>
      <c r="M37" s="57">
        <v>237</v>
      </c>
      <c r="N37" s="41">
        <v>55</v>
      </c>
      <c r="O37" s="41">
        <v>36</v>
      </c>
      <c r="P37" s="53">
        <f t="shared" si="1"/>
        <v>146</v>
      </c>
    </row>
    <row r="38" spans="1:16" x14ac:dyDescent="0.2">
      <c r="A38" s="54"/>
      <c r="B38" s="40">
        <v>33</v>
      </c>
      <c r="C38" s="55">
        <v>693</v>
      </c>
      <c r="D38" s="55">
        <v>403.30649199999999</v>
      </c>
      <c r="E38" s="40">
        <v>125.604364</v>
      </c>
      <c r="F38" s="40">
        <v>184.854829</v>
      </c>
      <c r="G38" s="40">
        <v>18.780488999999999</v>
      </c>
      <c r="H38" s="56">
        <v>70.73348</v>
      </c>
      <c r="I38" s="40">
        <v>428</v>
      </c>
      <c r="J38" s="40">
        <v>140</v>
      </c>
      <c r="K38" s="41">
        <v>51</v>
      </c>
      <c r="L38" s="53">
        <f t="shared" si="0"/>
        <v>237</v>
      </c>
      <c r="M38" s="57">
        <v>355</v>
      </c>
      <c r="N38" s="41">
        <v>117</v>
      </c>
      <c r="O38" s="41">
        <v>42</v>
      </c>
      <c r="P38" s="53">
        <f t="shared" si="1"/>
        <v>196</v>
      </c>
    </row>
    <row r="39" spans="1:16" x14ac:dyDescent="0.2">
      <c r="A39" s="54"/>
      <c r="B39" s="40">
        <v>34</v>
      </c>
      <c r="C39" s="55">
        <v>586</v>
      </c>
      <c r="D39" s="55">
        <v>315.693355</v>
      </c>
      <c r="E39" s="40">
        <v>79.687548000000007</v>
      </c>
      <c r="F39" s="40">
        <v>166.179192</v>
      </c>
      <c r="G39" s="40">
        <v>10.638298000000001</v>
      </c>
      <c r="H39" s="56">
        <v>54.642856000000002</v>
      </c>
      <c r="I39" s="40">
        <v>311</v>
      </c>
      <c r="J39" s="40">
        <v>106</v>
      </c>
      <c r="K39" s="41">
        <v>5</v>
      </c>
      <c r="L39" s="53">
        <f t="shared" si="0"/>
        <v>200</v>
      </c>
      <c r="M39" s="57">
        <v>236</v>
      </c>
      <c r="N39" s="41">
        <v>82</v>
      </c>
      <c r="O39" s="41">
        <v>5</v>
      </c>
      <c r="P39" s="53">
        <f t="shared" si="1"/>
        <v>149</v>
      </c>
    </row>
    <row r="40" spans="1:16" x14ac:dyDescent="0.2">
      <c r="A40" s="54"/>
      <c r="B40" s="40">
        <v>35</v>
      </c>
      <c r="C40" s="55">
        <v>233</v>
      </c>
      <c r="D40" s="55">
        <v>120.117046</v>
      </c>
      <c r="E40" s="40">
        <v>26.718765999999999</v>
      </c>
      <c r="F40" s="40">
        <v>73.217566000000005</v>
      </c>
      <c r="G40" s="40">
        <v>1.0638300000000001</v>
      </c>
      <c r="H40" s="56">
        <v>14.571429</v>
      </c>
      <c r="I40" s="40">
        <v>135</v>
      </c>
      <c r="J40" s="40">
        <v>32</v>
      </c>
      <c r="K40" s="41">
        <v>4</v>
      </c>
      <c r="L40" s="53">
        <f t="shared" si="0"/>
        <v>99</v>
      </c>
      <c r="M40" s="57">
        <v>108</v>
      </c>
      <c r="N40" s="41">
        <v>24</v>
      </c>
      <c r="O40" s="41">
        <v>3</v>
      </c>
      <c r="P40" s="53">
        <f t="shared" si="1"/>
        <v>81</v>
      </c>
    </row>
    <row r="41" spans="1:16" x14ac:dyDescent="0.2">
      <c r="A41" s="54"/>
      <c r="B41" s="40">
        <v>36</v>
      </c>
      <c r="C41" s="55">
        <v>359</v>
      </c>
      <c r="D41" s="55">
        <v>183.436463</v>
      </c>
      <c r="E41" s="40">
        <v>46.406278999999998</v>
      </c>
      <c r="F41" s="40">
        <v>103.65632600000001</v>
      </c>
      <c r="G41" s="40">
        <v>2.6595740000000001</v>
      </c>
      <c r="H41" s="56">
        <v>18.214286000000001</v>
      </c>
      <c r="I41" s="40">
        <v>198</v>
      </c>
      <c r="J41" s="40">
        <v>48</v>
      </c>
      <c r="K41" s="41">
        <v>3</v>
      </c>
      <c r="L41" s="53">
        <f t="shared" si="0"/>
        <v>147</v>
      </c>
      <c r="M41" s="57">
        <v>152</v>
      </c>
      <c r="N41" s="41">
        <v>35</v>
      </c>
      <c r="O41" s="41">
        <v>2</v>
      </c>
      <c r="P41" s="53">
        <f t="shared" si="1"/>
        <v>115</v>
      </c>
    </row>
    <row r="42" spans="1:16" x14ac:dyDescent="0.2">
      <c r="A42" s="54"/>
      <c r="B42" s="40">
        <v>37</v>
      </c>
      <c r="C42" s="55">
        <v>312</v>
      </c>
      <c r="D42" s="55">
        <v>179.75333499999999</v>
      </c>
      <c r="E42" s="40">
        <v>27.187515999999999</v>
      </c>
      <c r="F42" s="40">
        <v>106.94700400000001</v>
      </c>
      <c r="G42" s="40">
        <v>10.638298000000001</v>
      </c>
      <c r="H42" s="56">
        <v>31.571428999999998</v>
      </c>
      <c r="I42" s="40">
        <v>199</v>
      </c>
      <c r="J42" s="40">
        <v>66</v>
      </c>
      <c r="K42" s="41">
        <v>6</v>
      </c>
      <c r="L42" s="53">
        <f t="shared" si="0"/>
        <v>127</v>
      </c>
      <c r="M42" s="57">
        <v>162</v>
      </c>
      <c r="N42" s="41">
        <v>52</v>
      </c>
      <c r="O42" s="41">
        <v>6</v>
      </c>
      <c r="P42" s="53">
        <f t="shared" si="1"/>
        <v>104</v>
      </c>
    </row>
    <row r="43" spans="1:16" x14ac:dyDescent="0.2">
      <c r="A43" s="54"/>
      <c r="B43" s="40">
        <v>38</v>
      </c>
      <c r="C43" s="55">
        <v>379</v>
      </c>
      <c r="D43" s="55">
        <v>210.872379</v>
      </c>
      <c r="E43" s="40">
        <v>53.548672000000003</v>
      </c>
      <c r="F43" s="40">
        <v>141.29933199999999</v>
      </c>
      <c r="G43" s="40">
        <v>0</v>
      </c>
      <c r="H43" s="56">
        <v>10.730256000000001</v>
      </c>
      <c r="I43" s="40">
        <v>279</v>
      </c>
      <c r="J43" s="40">
        <v>61</v>
      </c>
      <c r="K43" s="41">
        <v>19</v>
      </c>
      <c r="L43" s="53">
        <f t="shared" si="0"/>
        <v>199</v>
      </c>
      <c r="M43" s="57">
        <v>235</v>
      </c>
      <c r="N43" s="41">
        <v>52</v>
      </c>
      <c r="O43" s="41">
        <v>13</v>
      </c>
      <c r="P43" s="53">
        <f t="shared" si="1"/>
        <v>170</v>
      </c>
    </row>
    <row r="44" spans="1:16" x14ac:dyDescent="0.2">
      <c r="A44" s="54"/>
      <c r="B44" s="40">
        <v>39</v>
      </c>
      <c r="C44" s="55">
        <v>375</v>
      </c>
      <c r="D44" s="55">
        <v>226.43233900000001</v>
      </c>
      <c r="E44" s="40">
        <v>56.745604</v>
      </c>
      <c r="F44" s="40">
        <v>160.02574899999999</v>
      </c>
      <c r="G44" s="40">
        <v>0</v>
      </c>
      <c r="H44" s="56">
        <v>6.1315749999999998</v>
      </c>
      <c r="I44" s="40">
        <v>291</v>
      </c>
      <c r="J44" s="40">
        <v>57</v>
      </c>
      <c r="K44" s="41">
        <v>10</v>
      </c>
      <c r="L44" s="53">
        <f t="shared" si="0"/>
        <v>224</v>
      </c>
      <c r="M44" s="57">
        <v>257</v>
      </c>
      <c r="N44" s="41">
        <v>54</v>
      </c>
      <c r="O44" s="41">
        <v>10</v>
      </c>
      <c r="P44" s="53">
        <f t="shared" si="1"/>
        <v>193</v>
      </c>
    </row>
    <row r="45" spans="1:16" x14ac:dyDescent="0.2">
      <c r="A45" s="54"/>
      <c r="B45" s="40">
        <v>40</v>
      </c>
      <c r="C45" s="55">
        <v>295</v>
      </c>
      <c r="D45" s="55">
        <v>181.92149000000001</v>
      </c>
      <c r="E45" s="40">
        <v>47.954033000000003</v>
      </c>
      <c r="F45" s="40">
        <v>125.126519</v>
      </c>
      <c r="G45" s="40">
        <v>0</v>
      </c>
      <c r="H45" s="56">
        <v>7.6644690000000004</v>
      </c>
      <c r="I45" s="40">
        <v>243</v>
      </c>
      <c r="J45" s="40">
        <v>68</v>
      </c>
      <c r="K45" s="41">
        <v>13</v>
      </c>
      <c r="L45" s="53">
        <f t="shared" si="0"/>
        <v>162</v>
      </c>
      <c r="M45" s="57">
        <v>210</v>
      </c>
      <c r="N45" s="41">
        <v>59</v>
      </c>
      <c r="O45" s="41">
        <v>9</v>
      </c>
      <c r="P45" s="53">
        <f t="shared" si="1"/>
        <v>142</v>
      </c>
    </row>
    <row r="46" spans="1:16" x14ac:dyDescent="0.2">
      <c r="A46" s="54"/>
      <c r="B46" s="40">
        <v>41</v>
      </c>
      <c r="C46" s="55">
        <v>806</v>
      </c>
      <c r="D46" s="55">
        <v>581.11116900000002</v>
      </c>
      <c r="E46" s="40">
        <v>167.82036500000001</v>
      </c>
      <c r="F46" s="40">
        <v>358.56113800000003</v>
      </c>
      <c r="G46" s="40">
        <v>0</v>
      </c>
      <c r="H46" s="56">
        <v>54.729686000000001</v>
      </c>
      <c r="I46" s="40">
        <v>569</v>
      </c>
      <c r="J46" s="40">
        <v>79</v>
      </c>
      <c r="K46" s="41">
        <v>33</v>
      </c>
      <c r="L46" s="53">
        <f t="shared" si="0"/>
        <v>457</v>
      </c>
      <c r="M46" s="57">
        <v>506</v>
      </c>
      <c r="N46" s="41">
        <v>70</v>
      </c>
      <c r="O46" s="41">
        <v>26</v>
      </c>
      <c r="P46" s="53">
        <f t="shared" si="1"/>
        <v>410</v>
      </c>
    </row>
    <row r="47" spans="1:16" x14ac:dyDescent="0.2">
      <c r="A47" s="54"/>
      <c r="B47" s="40">
        <v>42</v>
      </c>
      <c r="C47" s="55">
        <v>1008</v>
      </c>
      <c r="D47" s="55">
        <v>625.91088000000002</v>
      </c>
      <c r="E47" s="40">
        <v>62.5</v>
      </c>
      <c r="F47" s="40">
        <v>465.20658200000003</v>
      </c>
      <c r="G47" s="40">
        <v>0</v>
      </c>
      <c r="H47" s="56">
        <v>90.704293000000007</v>
      </c>
      <c r="I47" s="40">
        <v>863</v>
      </c>
      <c r="J47" s="40">
        <v>96</v>
      </c>
      <c r="K47" s="41">
        <v>76</v>
      </c>
      <c r="L47" s="53">
        <f t="shared" si="0"/>
        <v>691</v>
      </c>
      <c r="M47" s="57">
        <v>733</v>
      </c>
      <c r="N47" s="41">
        <v>72</v>
      </c>
      <c r="O47" s="41">
        <v>66</v>
      </c>
      <c r="P47" s="53">
        <f t="shared" si="1"/>
        <v>595</v>
      </c>
    </row>
    <row r="48" spans="1:16" x14ac:dyDescent="0.2">
      <c r="A48" s="54"/>
      <c r="B48" s="40">
        <v>43</v>
      </c>
      <c r="C48" s="55">
        <v>872</v>
      </c>
      <c r="D48" s="55">
        <v>598.95750499999997</v>
      </c>
      <c r="E48" s="40">
        <v>58.894658999999997</v>
      </c>
      <c r="F48" s="40">
        <v>419.03173099999998</v>
      </c>
      <c r="G48" s="40">
        <v>10</v>
      </c>
      <c r="H48" s="56">
        <v>108.531108</v>
      </c>
      <c r="I48" s="40">
        <v>677</v>
      </c>
      <c r="J48" s="40">
        <v>83</v>
      </c>
      <c r="K48" s="41">
        <v>72</v>
      </c>
      <c r="L48" s="53">
        <f t="shared" si="0"/>
        <v>522</v>
      </c>
      <c r="M48" s="57">
        <v>554</v>
      </c>
      <c r="N48" s="41">
        <v>67</v>
      </c>
      <c r="O48" s="41">
        <v>61</v>
      </c>
      <c r="P48" s="53">
        <f t="shared" si="1"/>
        <v>426</v>
      </c>
    </row>
    <row r="49" spans="1:16" x14ac:dyDescent="0.2">
      <c r="A49" s="54"/>
      <c r="B49" s="40">
        <v>44</v>
      </c>
      <c r="C49" s="55">
        <v>0</v>
      </c>
      <c r="D49" s="55">
        <v>0</v>
      </c>
      <c r="E49" s="40">
        <v>0</v>
      </c>
      <c r="F49" s="40">
        <v>0</v>
      </c>
      <c r="G49" s="40">
        <v>0</v>
      </c>
      <c r="H49" s="56">
        <v>0</v>
      </c>
      <c r="I49" s="40">
        <v>0</v>
      </c>
      <c r="J49" s="40">
        <v>0</v>
      </c>
      <c r="K49" s="41">
        <v>0</v>
      </c>
      <c r="L49" s="53">
        <f t="shared" si="0"/>
        <v>0</v>
      </c>
      <c r="M49" s="57">
        <v>0</v>
      </c>
      <c r="N49" s="41">
        <v>0</v>
      </c>
      <c r="O49" s="41">
        <v>0</v>
      </c>
      <c r="P49" s="53">
        <f t="shared" si="1"/>
        <v>0</v>
      </c>
    </row>
    <row r="50" spans="1:16" x14ac:dyDescent="0.2">
      <c r="A50" s="54"/>
      <c r="B50" s="40">
        <v>45</v>
      </c>
      <c r="C50" s="55">
        <v>462</v>
      </c>
      <c r="D50" s="55">
        <v>323.921021</v>
      </c>
      <c r="E50" s="40">
        <v>151.318646</v>
      </c>
      <c r="F50" s="40">
        <v>122.676379</v>
      </c>
      <c r="G50" s="40">
        <v>13.658536</v>
      </c>
      <c r="H50" s="56">
        <v>12.934122</v>
      </c>
      <c r="I50" s="40">
        <v>257</v>
      </c>
      <c r="J50" s="40">
        <v>76</v>
      </c>
      <c r="K50" s="41">
        <v>9</v>
      </c>
      <c r="L50" s="53">
        <f t="shared" si="0"/>
        <v>172</v>
      </c>
      <c r="M50" s="57">
        <v>203</v>
      </c>
      <c r="N50" s="41">
        <v>55</v>
      </c>
      <c r="O50" s="41">
        <v>8</v>
      </c>
      <c r="P50" s="53">
        <f t="shared" si="1"/>
        <v>140</v>
      </c>
    </row>
    <row r="51" spans="1:16" x14ac:dyDescent="0.2">
      <c r="A51" s="54"/>
      <c r="B51" s="40">
        <v>46</v>
      </c>
      <c r="C51" s="55">
        <v>1239</v>
      </c>
      <c r="D51" s="55">
        <v>881.22284999999999</v>
      </c>
      <c r="E51" s="40">
        <v>284.32291800000002</v>
      </c>
      <c r="F51" s="40">
        <v>471.045726</v>
      </c>
      <c r="G51" s="40">
        <v>7.9130440000000002</v>
      </c>
      <c r="H51" s="56">
        <v>78.655465000000007</v>
      </c>
      <c r="I51" s="40">
        <v>870</v>
      </c>
      <c r="J51" s="40">
        <v>269</v>
      </c>
      <c r="K51" s="41">
        <v>49</v>
      </c>
      <c r="L51" s="53">
        <f t="shared" si="0"/>
        <v>552</v>
      </c>
      <c r="M51" s="57">
        <v>690</v>
      </c>
      <c r="N51" s="41">
        <v>211</v>
      </c>
      <c r="O51" s="41">
        <v>33</v>
      </c>
      <c r="P51" s="53">
        <f t="shared" si="1"/>
        <v>446</v>
      </c>
    </row>
    <row r="52" spans="1:16" x14ac:dyDescent="0.2">
      <c r="A52" s="54"/>
      <c r="B52" s="40">
        <v>47</v>
      </c>
      <c r="C52" s="55">
        <v>70</v>
      </c>
      <c r="D52" s="55">
        <v>47.876396</v>
      </c>
      <c r="E52" s="40">
        <v>13.138298000000001</v>
      </c>
      <c r="F52" s="40">
        <v>34.166668000000001</v>
      </c>
      <c r="G52" s="40">
        <v>0.57142899999999996</v>
      </c>
      <c r="H52" s="56">
        <v>0</v>
      </c>
      <c r="I52" s="40">
        <v>6</v>
      </c>
      <c r="J52" s="40">
        <v>1</v>
      </c>
      <c r="K52" s="41">
        <v>0</v>
      </c>
      <c r="L52" s="53">
        <f t="shared" si="0"/>
        <v>5</v>
      </c>
      <c r="M52" s="57">
        <v>3</v>
      </c>
      <c r="N52" s="41">
        <v>1</v>
      </c>
      <c r="O52" s="41">
        <v>0</v>
      </c>
      <c r="P52" s="53">
        <f t="shared" si="1"/>
        <v>2</v>
      </c>
    </row>
    <row r="53" spans="1:16" x14ac:dyDescent="0.2">
      <c r="A53" s="54"/>
      <c r="B53" s="40">
        <v>48</v>
      </c>
      <c r="C53" s="55">
        <v>377</v>
      </c>
      <c r="D53" s="55">
        <v>198.76227800000001</v>
      </c>
      <c r="E53" s="40">
        <v>49.095745000000001</v>
      </c>
      <c r="F53" s="40">
        <v>95.000001999999995</v>
      </c>
      <c r="G53" s="40">
        <v>1.877551</v>
      </c>
      <c r="H53" s="56">
        <v>38.671329999999998</v>
      </c>
      <c r="I53" s="40">
        <v>221</v>
      </c>
      <c r="J53" s="40">
        <v>67</v>
      </c>
      <c r="K53" s="41">
        <v>22</v>
      </c>
      <c r="L53" s="53">
        <f t="shared" si="0"/>
        <v>132</v>
      </c>
      <c r="M53" s="57">
        <v>172</v>
      </c>
      <c r="N53" s="41">
        <v>54</v>
      </c>
      <c r="O53" s="41">
        <v>19</v>
      </c>
      <c r="P53" s="53">
        <f t="shared" si="1"/>
        <v>99</v>
      </c>
    </row>
    <row r="54" spans="1:16" x14ac:dyDescent="0.2">
      <c r="A54" s="54"/>
      <c r="B54" s="40">
        <v>49</v>
      </c>
      <c r="C54" s="55">
        <v>106</v>
      </c>
      <c r="D54" s="55">
        <v>64.097628</v>
      </c>
      <c r="E54" s="40">
        <v>14.767955000000001</v>
      </c>
      <c r="F54" s="40">
        <v>31.11289</v>
      </c>
      <c r="G54" s="40">
        <v>0</v>
      </c>
      <c r="H54" s="56">
        <v>0.48951</v>
      </c>
      <c r="I54" s="40">
        <v>182</v>
      </c>
      <c r="J54" s="40">
        <v>51</v>
      </c>
      <c r="K54" s="41">
        <v>6</v>
      </c>
      <c r="L54" s="53">
        <f t="shared" si="0"/>
        <v>125</v>
      </c>
      <c r="M54" s="57">
        <v>137</v>
      </c>
      <c r="N54" s="41">
        <v>42</v>
      </c>
      <c r="O54" s="41">
        <v>5</v>
      </c>
      <c r="P54" s="53">
        <f t="shared" si="1"/>
        <v>90</v>
      </c>
    </row>
    <row r="55" spans="1:16" x14ac:dyDescent="0.2">
      <c r="A55" s="54"/>
      <c r="B55" s="40">
        <v>50</v>
      </c>
      <c r="C55" s="55">
        <v>680</v>
      </c>
      <c r="D55" s="55">
        <v>349.66290700000002</v>
      </c>
      <c r="E55" s="40">
        <v>74.301309000000003</v>
      </c>
      <c r="F55" s="40">
        <v>244.680566</v>
      </c>
      <c r="G55" s="40">
        <v>0</v>
      </c>
      <c r="H55" s="56">
        <v>14.512195</v>
      </c>
      <c r="I55" s="40">
        <v>287</v>
      </c>
      <c r="J55" s="40">
        <v>64</v>
      </c>
      <c r="K55" s="41">
        <v>10</v>
      </c>
      <c r="L55" s="53">
        <f t="shared" si="0"/>
        <v>213</v>
      </c>
      <c r="M55" s="57">
        <v>249</v>
      </c>
      <c r="N55" s="41">
        <v>59</v>
      </c>
      <c r="O55" s="41">
        <v>9</v>
      </c>
      <c r="P55" s="53">
        <f t="shared" si="1"/>
        <v>181</v>
      </c>
    </row>
    <row r="56" spans="1:16" x14ac:dyDescent="0.2">
      <c r="A56" s="54"/>
      <c r="B56" s="40">
        <v>51</v>
      </c>
      <c r="C56" s="55">
        <v>560</v>
      </c>
      <c r="D56" s="55">
        <v>386.455804</v>
      </c>
      <c r="E56" s="40">
        <v>122.53189</v>
      </c>
      <c r="F56" s="40">
        <v>225.15468999999999</v>
      </c>
      <c r="G56" s="40">
        <v>0</v>
      </c>
      <c r="H56" s="56">
        <v>38.769233</v>
      </c>
      <c r="I56" s="40">
        <v>431</v>
      </c>
      <c r="J56" s="40">
        <v>91</v>
      </c>
      <c r="K56" s="41">
        <v>21</v>
      </c>
      <c r="L56" s="53">
        <f t="shared" si="0"/>
        <v>319</v>
      </c>
      <c r="M56" s="57">
        <v>373</v>
      </c>
      <c r="N56" s="41">
        <v>82</v>
      </c>
      <c r="O56" s="41">
        <v>15</v>
      </c>
      <c r="P56" s="53">
        <f t="shared" si="1"/>
        <v>276</v>
      </c>
    </row>
    <row r="57" spans="1:16" x14ac:dyDescent="0.2">
      <c r="A57" s="54"/>
      <c r="B57" s="40">
        <v>52</v>
      </c>
      <c r="C57" s="55">
        <v>756</v>
      </c>
      <c r="D57" s="55">
        <v>470.93211200000002</v>
      </c>
      <c r="E57" s="40">
        <v>190.15956700000001</v>
      </c>
      <c r="F57" s="40">
        <v>182.50000800000001</v>
      </c>
      <c r="G57" s="40">
        <v>1.5510200000000001</v>
      </c>
      <c r="H57" s="56">
        <v>30.839161000000001</v>
      </c>
      <c r="I57" s="40">
        <v>442</v>
      </c>
      <c r="J57" s="40">
        <v>146</v>
      </c>
      <c r="K57" s="41">
        <v>16</v>
      </c>
      <c r="L57" s="53">
        <f t="shared" si="0"/>
        <v>280</v>
      </c>
      <c r="M57" s="57">
        <v>326</v>
      </c>
      <c r="N57" s="41">
        <v>98</v>
      </c>
      <c r="O57" s="41">
        <v>11</v>
      </c>
      <c r="P57" s="53">
        <f t="shared" si="1"/>
        <v>217</v>
      </c>
    </row>
    <row r="58" spans="1:16" x14ac:dyDescent="0.2">
      <c r="A58" s="54"/>
      <c r="B58" s="40">
        <v>53</v>
      </c>
      <c r="C58" s="55">
        <v>178</v>
      </c>
      <c r="D58" s="55">
        <v>78.941564999999997</v>
      </c>
      <c r="E58" s="40">
        <v>12.980349</v>
      </c>
      <c r="F58" s="40">
        <v>38.945695000000001</v>
      </c>
      <c r="G58" s="40">
        <v>0</v>
      </c>
      <c r="H58" s="56">
        <v>21.560974999999999</v>
      </c>
      <c r="I58" s="40">
        <v>29</v>
      </c>
      <c r="J58" s="40">
        <v>6</v>
      </c>
      <c r="K58" s="41">
        <v>5</v>
      </c>
      <c r="L58" s="53">
        <f t="shared" si="0"/>
        <v>18</v>
      </c>
      <c r="M58" s="57">
        <v>23</v>
      </c>
      <c r="N58" s="41">
        <v>4</v>
      </c>
      <c r="O58" s="41">
        <v>5</v>
      </c>
      <c r="P58" s="53">
        <f t="shared" si="1"/>
        <v>14</v>
      </c>
    </row>
    <row r="59" spans="1:16" x14ac:dyDescent="0.2">
      <c r="A59" s="54"/>
      <c r="B59" s="40">
        <v>54</v>
      </c>
      <c r="C59" s="55">
        <v>822</v>
      </c>
      <c r="D59" s="55">
        <v>408.72724699999998</v>
      </c>
      <c r="E59" s="40">
        <v>110.556772</v>
      </c>
      <c r="F59" s="40">
        <v>228.59430399999999</v>
      </c>
      <c r="G59" s="40">
        <v>0</v>
      </c>
      <c r="H59" s="56">
        <v>48.926831</v>
      </c>
      <c r="I59" s="40">
        <v>465</v>
      </c>
      <c r="J59" s="40">
        <v>167</v>
      </c>
      <c r="K59" s="41">
        <v>28</v>
      </c>
      <c r="L59" s="53">
        <f t="shared" si="0"/>
        <v>270</v>
      </c>
      <c r="M59" s="57">
        <v>367</v>
      </c>
      <c r="N59" s="41">
        <v>136</v>
      </c>
      <c r="O59" s="41">
        <v>22</v>
      </c>
      <c r="P59" s="53">
        <f t="shared" si="1"/>
        <v>209</v>
      </c>
    </row>
    <row r="60" spans="1:16" x14ac:dyDescent="0.2">
      <c r="A60" s="52"/>
      <c r="B60" s="40">
        <v>55</v>
      </c>
      <c r="C60" s="55">
        <v>634</v>
      </c>
      <c r="D60" s="55">
        <v>408.54438900000002</v>
      </c>
      <c r="E60" s="40">
        <v>162.46820500000001</v>
      </c>
      <c r="F60" s="40">
        <v>194.84541300000001</v>
      </c>
      <c r="G60" s="40">
        <v>0</v>
      </c>
      <c r="H60" s="56">
        <v>51.23077</v>
      </c>
      <c r="I60" s="40">
        <v>461</v>
      </c>
      <c r="J60" s="40">
        <v>170</v>
      </c>
      <c r="K60" s="41">
        <v>19</v>
      </c>
      <c r="L60" s="53">
        <f t="shared" si="0"/>
        <v>272</v>
      </c>
      <c r="M60" s="57">
        <v>342</v>
      </c>
      <c r="N60" s="41">
        <v>119</v>
      </c>
      <c r="O60" s="41">
        <v>11</v>
      </c>
      <c r="P60" s="53">
        <f t="shared" si="1"/>
        <v>212</v>
      </c>
    </row>
    <row r="61" spans="1:16" x14ac:dyDescent="0.2">
      <c r="A61" s="54"/>
      <c r="B61" s="40">
        <v>56</v>
      </c>
      <c r="C61" s="55">
        <v>970</v>
      </c>
      <c r="D61" s="55">
        <v>969.99976800000002</v>
      </c>
      <c r="E61" s="40">
        <v>544.99999800000001</v>
      </c>
      <c r="F61" s="40">
        <v>249.999888</v>
      </c>
      <c r="G61" s="40">
        <v>0</v>
      </c>
      <c r="H61" s="56">
        <v>124.99989600000001</v>
      </c>
      <c r="I61" s="40">
        <v>646</v>
      </c>
      <c r="J61" s="40">
        <v>174</v>
      </c>
      <c r="K61" s="41">
        <v>34</v>
      </c>
      <c r="L61" s="53">
        <f t="shared" si="0"/>
        <v>438</v>
      </c>
      <c r="M61" s="57">
        <v>523</v>
      </c>
      <c r="N61" s="41">
        <v>145</v>
      </c>
      <c r="O61" s="41">
        <v>25</v>
      </c>
      <c r="P61" s="53">
        <f t="shared" si="1"/>
        <v>353</v>
      </c>
    </row>
    <row r="62" spans="1:16" x14ac:dyDescent="0.2">
      <c r="A62" s="54"/>
      <c r="B62" s="40">
        <v>57</v>
      </c>
      <c r="C62" s="55">
        <v>1265</v>
      </c>
      <c r="D62" s="55">
        <v>800.47955999999999</v>
      </c>
      <c r="E62" s="40">
        <v>234.10745199999999</v>
      </c>
      <c r="F62" s="40">
        <v>550.78954199999998</v>
      </c>
      <c r="G62" s="40">
        <v>2.045455</v>
      </c>
      <c r="H62" s="56">
        <v>13.537118</v>
      </c>
      <c r="I62" s="40">
        <v>784</v>
      </c>
      <c r="J62" s="40">
        <v>248</v>
      </c>
      <c r="K62" s="41">
        <v>27</v>
      </c>
      <c r="L62" s="53">
        <f t="shared" si="0"/>
        <v>509</v>
      </c>
      <c r="M62" s="57">
        <v>637</v>
      </c>
      <c r="N62" s="41">
        <v>194</v>
      </c>
      <c r="O62" s="41">
        <v>18</v>
      </c>
      <c r="P62" s="53">
        <f t="shared" si="1"/>
        <v>425</v>
      </c>
    </row>
    <row r="63" spans="1:16" x14ac:dyDescent="0.2">
      <c r="A63" s="54"/>
      <c r="B63" s="40">
        <v>58</v>
      </c>
      <c r="C63" s="55">
        <v>458</v>
      </c>
      <c r="D63" s="55">
        <v>281.82727399999999</v>
      </c>
      <c r="E63" s="40">
        <v>68.630849999999995</v>
      </c>
      <c r="F63" s="40">
        <v>198.11008000000001</v>
      </c>
      <c r="G63" s="40">
        <v>8.8636359999999996</v>
      </c>
      <c r="H63" s="56">
        <v>6.2227069999999998</v>
      </c>
      <c r="I63" s="40">
        <v>331</v>
      </c>
      <c r="J63" s="40">
        <v>85</v>
      </c>
      <c r="K63" s="41">
        <v>17</v>
      </c>
      <c r="L63" s="53">
        <f t="shared" si="0"/>
        <v>229</v>
      </c>
      <c r="M63" s="57">
        <v>253</v>
      </c>
      <c r="N63" s="41">
        <v>60</v>
      </c>
      <c r="O63" s="41">
        <v>16</v>
      </c>
      <c r="P63" s="53">
        <f t="shared" si="1"/>
        <v>177</v>
      </c>
    </row>
    <row r="64" spans="1:16" x14ac:dyDescent="0.2">
      <c r="A64" s="52"/>
      <c r="B64" s="40">
        <v>59</v>
      </c>
      <c r="C64" s="55">
        <v>412</v>
      </c>
      <c r="D64" s="55">
        <v>268.13624399999998</v>
      </c>
      <c r="E64" s="40">
        <v>46.580030000000001</v>
      </c>
      <c r="F64" s="40">
        <v>195.693939</v>
      </c>
      <c r="G64" s="40">
        <v>3.1818179999999998</v>
      </c>
      <c r="H64" s="56">
        <v>22.680453</v>
      </c>
      <c r="I64" s="40">
        <v>322</v>
      </c>
      <c r="J64" s="40">
        <v>64</v>
      </c>
      <c r="K64" s="41">
        <v>4</v>
      </c>
      <c r="L64" s="53">
        <f t="shared" si="0"/>
        <v>254</v>
      </c>
      <c r="M64" s="57">
        <v>280</v>
      </c>
      <c r="N64" s="41">
        <v>49</v>
      </c>
      <c r="O64" s="41">
        <v>4</v>
      </c>
      <c r="P64" s="53">
        <f t="shared" si="1"/>
        <v>227</v>
      </c>
    </row>
    <row r="65" spans="1:16" x14ac:dyDescent="0.2">
      <c r="A65" s="54"/>
      <c r="B65" s="40">
        <v>60</v>
      </c>
      <c r="C65" s="55">
        <v>750</v>
      </c>
      <c r="D65" s="55">
        <v>486.53979199999998</v>
      </c>
      <c r="E65" s="40">
        <v>140.177221</v>
      </c>
      <c r="F65" s="40">
        <v>258.74670300000002</v>
      </c>
      <c r="G65" s="40">
        <v>13.409091</v>
      </c>
      <c r="H65" s="56">
        <v>74.206783000000001</v>
      </c>
      <c r="I65" s="40">
        <v>440</v>
      </c>
      <c r="J65" s="40">
        <v>112</v>
      </c>
      <c r="K65" s="41">
        <v>36</v>
      </c>
      <c r="L65" s="53">
        <f t="shared" si="0"/>
        <v>292</v>
      </c>
      <c r="M65" s="57">
        <v>353</v>
      </c>
      <c r="N65" s="41">
        <v>91</v>
      </c>
      <c r="O65" s="41">
        <v>29</v>
      </c>
      <c r="P65" s="53">
        <f t="shared" si="1"/>
        <v>233</v>
      </c>
    </row>
    <row r="66" spans="1:16" x14ac:dyDescent="0.2">
      <c r="A66" s="54"/>
      <c r="B66" s="40">
        <v>61</v>
      </c>
      <c r="C66" s="55">
        <v>822</v>
      </c>
      <c r="D66" s="55">
        <v>601.06858599999998</v>
      </c>
      <c r="E66" s="40">
        <v>43.798220999999998</v>
      </c>
      <c r="F66" s="40">
        <v>369.50565</v>
      </c>
      <c r="G66" s="40">
        <v>0</v>
      </c>
      <c r="H66" s="56">
        <v>187.76470599999999</v>
      </c>
      <c r="I66" s="40">
        <v>606</v>
      </c>
      <c r="J66" s="40">
        <v>99</v>
      </c>
      <c r="K66" s="41">
        <v>68</v>
      </c>
      <c r="L66" s="53">
        <f t="shared" si="0"/>
        <v>439</v>
      </c>
      <c r="M66" s="57">
        <v>514</v>
      </c>
      <c r="N66" s="41">
        <v>81</v>
      </c>
      <c r="O66" s="41">
        <v>58</v>
      </c>
      <c r="P66" s="53">
        <f t="shared" si="1"/>
        <v>375</v>
      </c>
    </row>
    <row r="67" spans="1:16" x14ac:dyDescent="0.2">
      <c r="A67" s="54"/>
      <c r="B67" s="40">
        <v>62</v>
      </c>
      <c r="C67" s="55">
        <v>329</v>
      </c>
      <c r="D67" s="55">
        <v>242.08080899999999</v>
      </c>
      <c r="E67" s="40">
        <v>15.311572999999999</v>
      </c>
      <c r="F67" s="40">
        <v>172.91629399999999</v>
      </c>
      <c r="G67" s="40">
        <v>12.5</v>
      </c>
      <c r="H67" s="56">
        <v>41.352941999999999</v>
      </c>
      <c r="I67" s="40">
        <v>217</v>
      </c>
      <c r="J67" s="40">
        <v>22</v>
      </c>
      <c r="K67" s="41">
        <v>18</v>
      </c>
      <c r="L67" s="53">
        <f t="shared" si="0"/>
        <v>177</v>
      </c>
      <c r="M67" s="57">
        <v>189</v>
      </c>
      <c r="N67" s="41">
        <v>20</v>
      </c>
      <c r="O67" s="41">
        <v>17</v>
      </c>
      <c r="P67" s="53">
        <f t="shared" si="1"/>
        <v>152</v>
      </c>
    </row>
    <row r="68" spans="1:16" x14ac:dyDescent="0.2">
      <c r="A68" s="52"/>
      <c r="B68" s="40">
        <v>63</v>
      </c>
      <c r="C68" s="55">
        <v>792</v>
      </c>
      <c r="D68" s="55">
        <v>583.75299700000005</v>
      </c>
      <c r="E68" s="40">
        <v>204.27083200000001</v>
      </c>
      <c r="F68" s="40">
        <v>294.52965699999999</v>
      </c>
      <c r="G68" s="40">
        <v>6.086957</v>
      </c>
      <c r="H68" s="56">
        <v>43.151260000000001</v>
      </c>
      <c r="I68" s="40">
        <v>368</v>
      </c>
      <c r="J68" s="40">
        <v>120</v>
      </c>
      <c r="K68" s="41">
        <v>21</v>
      </c>
      <c r="L68" s="53">
        <f t="shared" si="0"/>
        <v>227</v>
      </c>
      <c r="M68" s="57">
        <v>281</v>
      </c>
      <c r="N68" s="41">
        <v>92</v>
      </c>
      <c r="O68" s="41">
        <v>19</v>
      </c>
      <c r="P68" s="53">
        <f t="shared" si="1"/>
        <v>170</v>
      </c>
    </row>
    <row r="69" spans="1:16" x14ac:dyDescent="0.2">
      <c r="A69" s="54"/>
      <c r="B69" s="40">
        <v>64</v>
      </c>
      <c r="C69" s="55">
        <v>727</v>
      </c>
      <c r="D69" s="55">
        <v>379.65685999999999</v>
      </c>
      <c r="E69" s="40">
        <v>95.407409000000001</v>
      </c>
      <c r="F69" s="40">
        <v>135.31948299999999</v>
      </c>
      <c r="G69" s="40">
        <v>8.2352950000000007</v>
      </c>
      <c r="H69" s="56">
        <v>140.69467700000001</v>
      </c>
      <c r="I69" s="40">
        <v>415</v>
      </c>
      <c r="J69" s="40">
        <v>147</v>
      </c>
      <c r="K69" s="41">
        <v>38</v>
      </c>
      <c r="L69" s="53">
        <f t="shared" si="0"/>
        <v>230</v>
      </c>
      <c r="M69" s="57">
        <v>328</v>
      </c>
      <c r="N69" s="41">
        <v>122</v>
      </c>
      <c r="O69" s="41">
        <v>27</v>
      </c>
      <c r="P69" s="53">
        <f t="shared" si="1"/>
        <v>179</v>
      </c>
    </row>
    <row r="70" spans="1:16" x14ac:dyDescent="0.2">
      <c r="A70" s="54"/>
      <c r="B70" s="40">
        <v>65</v>
      </c>
      <c r="C70" s="55">
        <v>348</v>
      </c>
      <c r="D70" s="55">
        <v>184.343245</v>
      </c>
      <c r="E70" s="40">
        <v>64.592590999999999</v>
      </c>
      <c r="F70" s="40">
        <v>79.680510999999996</v>
      </c>
      <c r="G70" s="40">
        <v>11.764706</v>
      </c>
      <c r="H70" s="56">
        <v>28.305436</v>
      </c>
      <c r="I70" s="40">
        <v>234</v>
      </c>
      <c r="J70" s="40">
        <v>67</v>
      </c>
      <c r="K70" s="41">
        <v>6</v>
      </c>
      <c r="L70" s="53">
        <f t="shared" si="0"/>
        <v>161</v>
      </c>
      <c r="M70" s="57">
        <v>190</v>
      </c>
      <c r="N70" s="41">
        <v>56</v>
      </c>
      <c r="O70" s="41">
        <v>6</v>
      </c>
      <c r="P70" s="53">
        <f t="shared" si="1"/>
        <v>128</v>
      </c>
    </row>
    <row r="71" spans="1:16" x14ac:dyDescent="0.2">
      <c r="A71" s="54"/>
      <c r="B71" s="40">
        <v>66</v>
      </c>
      <c r="C71" s="55">
        <v>534</v>
      </c>
      <c r="D71" s="55">
        <v>319.02769799999999</v>
      </c>
      <c r="E71" s="40">
        <v>54.321461999999997</v>
      </c>
      <c r="F71" s="40">
        <v>217.49031400000001</v>
      </c>
      <c r="G71" s="40">
        <v>28.125</v>
      </c>
      <c r="H71" s="56">
        <v>14.090909</v>
      </c>
      <c r="I71" s="40">
        <v>302</v>
      </c>
      <c r="J71" s="40">
        <v>96</v>
      </c>
      <c r="K71" s="41">
        <v>9</v>
      </c>
      <c r="L71" s="53">
        <f t="shared" ref="L71:L99" si="2">I71-J71-K71</f>
        <v>197</v>
      </c>
      <c r="M71" s="57">
        <v>240</v>
      </c>
      <c r="N71" s="41">
        <v>79</v>
      </c>
      <c r="O71" s="41">
        <v>6</v>
      </c>
      <c r="P71" s="53">
        <f t="shared" si="1"/>
        <v>155</v>
      </c>
    </row>
    <row r="72" spans="1:16" x14ac:dyDescent="0.2">
      <c r="A72" s="52"/>
      <c r="B72" s="40">
        <v>67</v>
      </c>
      <c r="C72" s="55">
        <v>741</v>
      </c>
      <c r="D72" s="55">
        <v>451.473478</v>
      </c>
      <c r="E72" s="40">
        <v>85.821479999999994</v>
      </c>
      <c r="F72" s="40">
        <v>255.42466300000001</v>
      </c>
      <c r="G72" s="40">
        <v>62.5</v>
      </c>
      <c r="H72" s="56">
        <v>27.727273</v>
      </c>
      <c r="I72" s="40">
        <v>448</v>
      </c>
      <c r="J72" s="40">
        <v>168</v>
      </c>
      <c r="K72" s="41">
        <v>18</v>
      </c>
      <c r="L72" s="53">
        <f t="shared" si="2"/>
        <v>262</v>
      </c>
      <c r="M72" s="57">
        <v>315</v>
      </c>
      <c r="N72" s="41">
        <v>118</v>
      </c>
      <c r="O72" s="41">
        <v>15</v>
      </c>
      <c r="P72" s="53">
        <f t="shared" si="1"/>
        <v>182</v>
      </c>
    </row>
    <row r="73" spans="1:16" x14ac:dyDescent="0.2">
      <c r="A73" s="52"/>
      <c r="B73" s="40">
        <v>68</v>
      </c>
      <c r="C73" s="55">
        <v>1048</v>
      </c>
      <c r="D73" s="55">
        <v>679.18280200000004</v>
      </c>
      <c r="E73" s="40">
        <v>338.94763599999999</v>
      </c>
      <c r="F73" s="40">
        <v>268.32026999999999</v>
      </c>
      <c r="G73" s="40">
        <v>6.6666670000000003</v>
      </c>
      <c r="H73" s="56">
        <v>65.248227</v>
      </c>
      <c r="I73" s="40">
        <v>625</v>
      </c>
      <c r="J73" s="40">
        <v>271</v>
      </c>
      <c r="K73" s="41">
        <v>32</v>
      </c>
      <c r="L73" s="53">
        <f t="shared" si="2"/>
        <v>322</v>
      </c>
      <c r="M73" s="57">
        <v>496</v>
      </c>
      <c r="N73" s="41">
        <v>214</v>
      </c>
      <c r="O73" s="41">
        <v>23</v>
      </c>
      <c r="P73" s="53">
        <f t="shared" si="1"/>
        <v>259</v>
      </c>
    </row>
    <row r="74" spans="1:16" x14ac:dyDescent="0.2">
      <c r="A74" s="52"/>
      <c r="B74" s="40">
        <v>69</v>
      </c>
      <c r="C74" s="55">
        <v>349</v>
      </c>
      <c r="D74" s="55">
        <v>219.66475199999999</v>
      </c>
      <c r="E74" s="40">
        <v>78.788779000000005</v>
      </c>
      <c r="F74" s="40">
        <v>119.166696</v>
      </c>
      <c r="G74" s="40">
        <v>2.4</v>
      </c>
      <c r="H74" s="56">
        <v>15.309278000000001</v>
      </c>
      <c r="I74" s="40">
        <v>247</v>
      </c>
      <c r="J74" s="40">
        <v>107</v>
      </c>
      <c r="K74" s="41">
        <v>16</v>
      </c>
      <c r="L74" s="53">
        <f t="shared" si="2"/>
        <v>124</v>
      </c>
      <c r="M74" s="57">
        <v>198</v>
      </c>
      <c r="N74" s="41">
        <v>88</v>
      </c>
      <c r="O74" s="41">
        <v>10</v>
      </c>
      <c r="P74" s="53">
        <f t="shared" si="1"/>
        <v>100</v>
      </c>
    </row>
    <row r="75" spans="1:16" x14ac:dyDescent="0.2">
      <c r="A75" s="52"/>
      <c r="B75" s="40">
        <v>70</v>
      </c>
      <c r="C75" s="55">
        <v>523</v>
      </c>
      <c r="D75" s="55">
        <v>347.782511</v>
      </c>
      <c r="E75" s="40">
        <v>114.844662</v>
      </c>
      <c r="F75" s="40">
        <v>184.16671400000001</v>
      </c>
      <c r="G75" s="40">
        <v>1.4</v>
      </c>
      <c r="H75" s="56">
        <v>27.371134000000001</v>
      </c>
      <c r="I75" s="40">
        <v>364</v>
      </c>
      <c r="J75" s="40">
        <v>122</v>
      </c>
      <c r="K75" s="41">
        <v>17</v>
      </c>
      <c r="L75" s="53">
        <f t="shared" si="2"/>
        <v>225</v>
      </c>
      <c r="M75" s="57">
        <v>284</v>
      </c>
      <c r="N75" s="41">
        <v>94</v>
      </c>
      <c r="O75" s="41">
        <v>12</v>
      </c>
      <c r="P75" s="53">
        <f t="shared" si="1"/>
        <v>178</v>
      </c>
    </row>
    <row r="76" spans="1:16" x14ac:dyDescent="0.2">
      <c r="A76" s="52"/>
      <c r="B76" s="40">
        <v>71</v>
      </c>
      <c r="C76" s="55">
        <v>414</v>
      </c>
      <c r="D76" s="55">
        <v>269.49892799999998</v>
      </c>
      <c r="E76" s="40">
        <v>39.857168000000001</v>
      </c>
      <c r="F76" s="40">
        <v>182.08491000000001</v>
      </c>
      <c r="G76" s="40">
        <v>9.375</v>
      </c>
      <c r="H76" s="56">
        <v>28.181818</v>
      </c>
      <c r="I76" s="40">
        <v>322</v>
      </c>
      <c r="J76" s="40">
        <v>100</v>
      </c>
      <c r="K76" s="41">
        <v>21</v>
      </c>
      <c r="L76" s="53">
        <f t="shared" si="2"/>
        <v>201</v>
      </c>
      <c r="M76" s="57">
        <v>249</v>
      </c>
      <c r="N76" s="41">
        <v>85</v>
      </c>
      <c r="O76" s="41">
        <v>17</v>
      </c>
      <c r="P76" s="53">
        <f t="shared" si="1"/>
        <v>147</v>
      </c>
    </row>
    <row r="77" spans="1:16" x14ac:dyDescent="0.2">
      <c r="A77" s="52"/>
      <c r="B77" s="40">
        <v>72</v>
      </c>
      <c r="C77" s="55">
        <v>1609</v>
      </c>
      <c r="D77" s="55">
        <v>1059.999945</v>
      </c>
      <c r="E77" s="40">
        <v>509.99991499999999</v>
      </c>
      <c r="F77" s="40">
        <v>380.00009399999999</v>
      </c>
      <c r="G77" s="40">
        <v>90.000000999999997</v>
      </c>
      <c r="H77" s="56">
        <v>64.999899999999997</v>
      </c>
      <c r="I77" s="40">
        <v>802</v>
      </c>
      <c r="J77" s="40">
        <v>282</v>
      </c>
      <c r="K77" s="41">
        <v>54</v>
      </c>
      <c r="L77" s="53">
        <f t="shared" si="2"/>
        <v>466</v>
      </c>
      <c r="M77" s="57">
        <v>567</v>
      </c>
      <c r="N77" s="41">
        <v>191</v>
      </c>
      <c r="O77" s="41">
        <v>44</v>
      </c>
      <c r="P77" s="53">
        <f t="shared" si="1"/>
        <v>332</v>
      </c>
    </row>
    <row r="78" spans="1:16" x14ac:dyDescent="0.2">
      <c r="A78" s="52"/>
      <c r="B78" s="40">
        <v>73</v>
      </c>
      <c r="C78" s="55">
        <v>822</v>
      </c>
      <c r="D78" s="55">
        <v>689.98407999999995</v>
      </c>
      <c r="E78" s="40">
        <v>144.67004399999999</v>
      </c>
      <c r="F78" s="40">
        <v>466.93680000000001</v>
      </c>
      <c r="G78" s="40">
        <v>7.1739129999999998</v>
      </c>
      <c r="H78" s="56">
        <v>71.203322999999997</v>
      </c>
      <c r="I78" s="40">
        <v>555</v>
      </c>
      <c r="J78" s="40">
        <v>121</v>
      </c>
      <c r="K78" s="41">
        <v>66</v>
      </c>
      <c r="L78" s="53">
        <f t="shared" si="2"/>
        <v>368</v>
      </c>
      <c r="M78" s="57">
        <v>470</v>
      </c>
      <c r="N78" s="41">
        <v>110</v>
      </c>
      <c r="O78" s="41">
        <v>55</v>
      </c>
      <c r="P78" s="53">
        <f t="shared" si="1"/>
        <v>305</v>
      </c>
    </row>
    <row r="79" spans="1:16" x14ac:dyDescent="0.2">
      <c r="A79" s="52"/>
      <c r="B79" s="40">
        <v>74</v>
      </c>
      <c r="C79" s="55">
        <v>821</v>
      </c>
      <c r="D79" s="55">
        <v>675.01592500000004</v>
      </c>
      <c r="E79" s="40">
        <v>235.32995299999999</v>
      </c>
      <c r="F79" s="40">
        <v>393.06321600000001</v>
      </c>
      <c r="G79" s="40">
        <v>7.8260870000000002</v>
      </c>
      <c r="H79" s="56">
        <v>38.796680000000002</v>
      </c>
      <c r="I79" s="40">
        <v>534</v>
      </c>
      <c r="J79" s="40">
        <v>158</v>
      </c>
      <c r="K79" s="41">
        <v>21</v>
      </c>
      <c r="L79" s="53">
        <f t="shared" si="2"/>
        <v>355</v>
      </c>
      <c r="M79" s="57">
        <v>431</v>
      </c>
      <c r="N79" s="41">
        <v>127</v>
      </c>
      <c r="O79" s="41">
        <v>16</v>
      </c>
      <c r="P79" s="53">
        <f t="shared" si="1"/>
        <v>288</v>
      </c>
    </row>
    <row r="80" spans="1:16" x14ac:dyDescent="0.2">
      <c r="A80" s="52"/>
      <c r="B80" s="40">
        <v>75</v>
      </c>
      <c r="C80" s="55">
        <v>1547</v>
      </c>
      <c r="D80" s="55">
        <v>944.99954300000002</v>
      </c>
      <c r="E80" s="40">
        <v>274.99969499999997</v>
      </c>
      <c r="F80" s="40">
        <v>599.99987899999996</v>
      </c>
      <c r="G80" s="40">
        <v>10</v>
      </c>
      <c r="H80" s="56">
        <v>50.000000999999997</v>
      </c>
      <c r="I80" s="40">
        <v>1135</v>
      </c>
      <c r="J80" s="40">
        <v>327</v>
      </c>
      <c r="K80" s="41">
        <v>51</v>
      </c>
      <c r="L80" s="53">
        <f t="shared" si="2"/>
        <v>757</v>
      </c>
      <c r="M80" s="57">
        <v>926</v>
      </c>
      <c r="N80" s="41">
        <v>264</v>
      </c>
      <c r="O80" s="41">
        <v>43</v>
      </c>
      <c r="P80" s="53">
        <f t="shared" si="1"/>
        <v>619</v>
      </c>
    </row>
    <row r="81" spans="1:16" x14ac:dyDescent="0.2">
      <c r="A81" s="52"/>
      <c r="B81" s="40">
        <v>76</v>
      </c>
      <c r="C81" s="55">
        <v>986</v>
      </c>
      <c r="D81" s="55">
        <v>824.44859399999996</v>
      </c>
      <c r="E81" s="40">
        <v>566.80233899999996</v>
      </c>
      <c r="F81" s="40">
        <v>194.31289699999999</v>
      </c>
      <c r="G81" s="40">
        <v>23.333333</v>
      </c>
      <c r="H81" s="56">
        <v>40</v>
      </c>
      <c r="I81" s="40">
        <v>595</v>
      </c>
      <c r="J81" s="40">
        <v>369</v>
      </c>
      <c r="K81" s="41">
        <v>10</v>
      </c>
      <c r="L81" s="53">
        <f t="shared" si="2"/>
        <v>216</v>
      </c>
      <c r="M81" s="57">
        <v>454</v>
      </c>
      <c r="N81" s="41">
        <v>289</v>
      </c>
      <c r="O81" s="41">
        <v>10</v>
      </c>
      <c r="P81" s="53">
        <f t="shared" si="1"/>
        <v>155</v>
      </c>
    </row>
    <row r="82" spans="1:16" x14ac:dyDescent="0.2">
      <c r="A82" s="52"/>
      <c r="B82" s="40">
        <v>77</v>
      </c>
      <c r="C82" s="55">
        <v>73</v>
      </c>
      <c r="D82" s="55">
        <v>45.552711000000002</v>
      </c>
      <c r="E82" s="40">
        <v>21.366448999999999</v>
      </c>
      <c r="F82" s="40">
        <v>21.666674</v>
      </c>
      <c r="G82" s="40">
        <v>0.2</v>
      </c>
      <c r="H82" s="56">
        <v>2.319588</v>
      </c>
      <c r="I82" s="40">
        <v>50</v>
      </c>
      <c r="J82" s="40">
        <v>25</v>
      </c>
      <c r="K82" s="41">
        <v>0</v>
      </c>
      <c r="L82" s="53">
        <f t="shared" si="2"/>
        <v>25</v>
      </c>
      <c r="M82" s="57">
        <v>43</v>
      </c>
      <c r="N82" s="41">
        <v>20</v>
      </c>
      <c r="O82" s="41">
        <v>0</v>
      </c>
      <c r="P82" s="53">
        <f t="shared" si="1"/>
        <v>23</v>
      </c>
    </row>
    <row r="83" spans="1:16" x14ac:dyDescent="0.2">
      <c r="A83" s="52"/>
      <c r="B83" s="40">
        <v>78</v>
      </c>
      <c r="C83" s="55">
        <v>775</v>
      </c>
      <c r="D83" s="55">
        <v>558.66884100000004</v>
      </c>
      <c r="E83" s="40">
        <v>162.00811200000001</v>
      </c>
      <c r="F83" s="40">
        <v>321.818286</v>
      </c>
      <c r="G83" s="40">
        <v>13.493994000000001</v>
      </c>
      <c r="H83" s="56">
        <v>42.348449000000002</v>
      </c>
      <c r="I83" s="40">
        <v>555</v>
      </c>
      <c r="J83" s="40">
        <v>265</v>
      </c>
      <c r="K83" s="41">
        <v>14</v>
      </c>
      <c r="L83" s="53">
        <f t="shared" si="2"/>
        <v>276</v>
      </c>
      <c r="M83" s="57">
        <v>431</v>
      </c>
      <c r="N83" s="41">
        <v>206</v>
      </c>
      <c r="O83" s="41">
        <v>10</v>
      </c>
      <c r="P83" s="53">
        <f t="shared" si="1"/>
        <v>215</v>
      </c>
    </row>
    <row r="84" spans="1:16" x14ac:dyDescent="0.2">
      <c r="A84" s="52"/>
      <c r="B84" s="40">
        <v>79</v>
      </c>
      <c r="C84" s="55">
        <v>744</v>
      </c>
      <c r="D84" s="55">
        <v>582.76284299999998</v>
      </c>
      <c r="E84" s="40">
        <v>218.426999</v>
      </c>
      <c r="F84" s="40">
        <v>285.01340499999998</v>
      </c>
      <c r="G84" s="40">
        <v>68.199996999999996</v>
      </c>
      <c r="H84" s="56">
        <v>6.1224400000000001</v>
      </c>
      <c r="I84" s="40">
        <v>522</v>
      </c>
      <c r="J84" s="40">
        <v>197</v>
      </c>
      <c r="K84" s="41">
        <v>21</v>
      </c>
      <c r="L84" s="53">
        <f t="shared" si="2"/>
        <v>304</v>
      </c>
      <c r="M84" s="57">
        <v>421</v>
      </c>
      <c r="N84" s="41">
        <v>162</v>
      </c>
      <c r="O84" s="41">
        <v>19</v>
      </c>
      <c r="P84" s="53">
        <f t="shared" si="1"/>
        <v>240</v>
      </c>
    </row>
    <row r="85" spans="1:16" x14ac:dyDescent="0.2">
      <c r="A85" s="52"/>
      <c r="B85" s="40">
        <v>80</v>
      </c>
      <c r="C85" s="55">
        <v>760</v>
      </c>
      <c r="D85" s="55">
        <v>509.66242099999999</v>
      </c>
      <c r="E85" s="40">
        <v>201.68659600000001</v>
      </c>
      <c r="F85" s="40">
        <v>227.785945</v>
      </c>
      <c r="G85" s="40">
        <v>15</v>
      </c>
      <c r="H85" s="56">
        <v>65.189871999999994</v>
      </c>
      <c r="I85" s="40">
        <v>480</v>
      </c>
      <c r="J85" s="40">
        <v>202</v>
      </c>
      <c r="K85" s="41">
        <v>13</v>
      </c>
      <c r="L85" s="53">
        <f t="shared" si="2"/>
        <v>265</v>
      </c>
      <c r="M85" s="57">
        <v>406</v>
      </c>
      <c r="N85" s="41">
        <v>171</v>
      </c>
      <c r="O85" s="41">
        <v>9</v>
      </c>
      <c r="P85" s="53">
        <f t="shared" si="1"/>
        <v>226</v>
      </c>
    </row>
    <row r="86" spans="1:16" x14ac:dyDescent="0.2">
      <c r="A86" s="52"/>
      <c r="B86" s="40">
        <v>81</v>
      </c>
      <c r="C86" s="55">
        <v>761</v>
      </c>
      <c r="D86" s="55">
        <v>556.77442099999996</v>
      </c>
      <c r="E86" s="40">
        <v>184.33998399999999</v>
      </c>
      <c r="F86" s="40">
        <v>258.42357800000002</v>
      </c>
      <c r="G86" s="40">
        <v>31.343283</v>
      </c>
      <c r="H86" s="56">
        <v>76.917587999999995</v>
      </c>
      <c r="I86" s="40">
        <v>529</v>
      </c>
      <c r="J86" s="40">
        <v>185</v>
      </c>
      <c r="K86" s="41">
        <v>22</v>
      </c>
      <c r="L86" s="53">
        <f t="shared" si="2"/>
        <v>322</v>
      </c>
      <c r="M86" s="57">
        <v>421</v>
      </c>
      <c r="N86" s="41">
        <v>141</v>
      </c>
      <c r="O86" s="41">
        <v>17</v>
      </c>
      <c r="P86" s="53">
        <f t="shared" si="1"/>
        <v>263</v>
      </c>
    </row>
    <row r="87" spans="1:16" x14ac:dyDescent="0.2">
      <c r="A87" s="52"/>
      <c r="B87" s="40">
        <v>82</v>
      </c>
      <c r="C87" s="55">
        <v>1086</v>
      </c>
      <c r="D87" s="55">
        <v>943.99992199999997</v>
      </c>
      <c r="E87" s="40">
        <v>509.99991699999998</v>
      </c>
      <c r="F87" s="40">
        <v>314.99990300000002</v>
      </c>
      <c r="G87" s="40">
        <v>0</v>
      </c>
      <c r="H87" s="56">
        <v>115.00009900000001</v>
      </c>
      <c r="I87" s="40">
        <v>779</v>
      </c>
      <c r="J87" s="40">
        <v>332</v>
      </c>
      <c r="K87" s="41">
        <v>32</v>
      </c>
      <c r="L87" s="53">
        <f t="shared" si="2"/>
        <v>415</v>
      </c>
      <c r="M87" s="57">
        <v>621</v>
      </c>
      <c r="N87" s="41">
        <v>269</v>
      </c>
      <c r="O87" s="41">
        <v>24</v>
      </c>
      <c r="P87" s="53">
        <f t="shared" si="1"/>
        <v>328</v>
      </c>
    </row>
    <row r="88" spans="1:16" x14ac:dyDescent="0.2">
      <c r="A88" s="52"/>
      <c r="B88" s="40">
        <v>83</v>
      </c>
      <c r="C88" s="55">
        <v>0</v>
      </c>
      <c r="D88" s="55">
        <v>0</v>
      </c>
      <c r="E88" s="40">
        <v>0</v>
      </c>
      <c r="F88" s="40">
        <v>0</v>
      </c>
      <c r="G88" s="40">
        <v>0</v>
      </c>
      <c r="H88" s="56">
        <v>0</v>
      </c>
      <c r="I88" s="40">
        <v>0</v>
      </c>
      <c r="J88" s="40">
        <v>0</v>
      </c>
      <c r="K88" s="41">
        <v>0</v>
      </c>
      <c r="L88" s="53">
        <f t="shared" si="2"/>
        <v>0</v>
      </c>
      <c r="M88" s="57">
        <v>0</v>
      </c>
      <c r="N88" s="41">
        <v>0</v>
      </c>
      <c r="O88" s="41">
        <v>0</v>
      </c>
      <c r="P88" s="53">
        <f t="shared" si="1"/>
        <v>0</v>
      </c>
    </row>
    <row r="89" spans="1:16" x14ac:dyDescent="0.2">
      <c r="A89" s="52"/>
      <c r="B89" s="40">
        <v>84</v>
      </c>
      <c r="C89" s="55">
        <v>48</v>
      </c>
      <c r="D89" s="55">
        <v>28.886600000000001</v>
      </c>
      <c r="E89" s="40">
        <v>7.9336250000000001</v>
      </c>
      <c r="F89" s="40">
        <v>18.100211999999999</v>
      </c>
      <c r="G89" s="40">
        <v>0</v>
      </c>
      <c r="H89" s="56">
        <v>2.8527629999999999</v>
      </c>
      <c r="I89" s="40">
        <v>1</v>
      </c>
      <c r="J89" s="40">
        <v>0</v>
      </c>
      <c r="K89" s="41">
        <v>0</v>
      </c>
      <c r="L89" s="53">
        <f t="shared" si="2"/>
        <v>1</v>
      </c>
      <c r="M89" s="57">
        <v>1</v>
      </c>
      <c r="N89" s="41">
        <v>0</v>
      </c>
      <c r="O89" s="41">
        <v>0</v>
      </c>
      <c r="P89" s="53">
        <f t="shared" si="1"/>
        <v>1</v>
      </c>
    </row>
    <row r="90" spans="1:16" x14ac:dyDescent="0.2">
      <c r="A90" s="52"/>
      <c r="B90" s="40">
        <v>85</v>
      </c>
      <c r="C90" s="55">
        <v>519</v>
      </c>
      <c r="D90" s="55">
        <v>320.92633799999999</v>
      </c>
      <c r="E90" s="40">
        <v>123.74239300000001</v>
      </c>
      <c r="F90" s="40">
        <v>130.06822</v>
      </c>
      <c r="G90" s="40">
        <v>5.9036229999999996</v>
      </c>
      <c r="H90" s="56">
        <v>18.712107</v>
      </c>
      <c r="I90" s="40">
        <v>273</v>
      </c>
      <c r="J90" s="40">
        <v>132</v>
      </c>
      <c r="K90" s="41">
        <v>3</v>
      </c>
      <c r="L90" s="53">
        <f t="shared" si="2"/>
        <v>138</v>
      </c>
      <c r="M90" s="57">
        <v>202</v>
      </c>
      <c r="N90" s="41">
        <v>100</v>
      </c>
      <c r="O90" s="41">
        <v>2</v>
      </c>
      <c r="P90" s="53">
        <f t="shared" si="1"/>
        <v>100</v>
      </c>
    </row>
    <row r="91" spans="1:16" x14ac:dyDescent="0.2">
      <c r="A91" s="52"/>
      <c r="B91" s="40">
        <v>86</v>
      </c>
      <c r="C91" s="55">
        <v>1236</v>
      </c>
      <c r="D91" s="55">
        <v>846.47035600000004</v>
      </c>
      <c r="E91" s="40">
        <v>312.92918400000002</v>
      </c>
      <c r="F91" s="40">
        <v>448.79708799999997</v>
      </c>
      <c r="G91" s="40">
        <v>47.494343999999998</v>
      </c>
      <c r="H91" s="56">
        <v>31.480491000000001</v>
      </c>
      <c r="I91" s="40">
        <v>668</v>
      </c>
      <c r="J91" s="40">
        <v>269</v>
      </c>
      <c r="K91" s="41">
        <v>24</v>
      </c>
      <c r="L91" s="53">
        <f t="shared" si="2"/>
        <v>375</v>
      </c>
      <c r="M91" s="57">
        <v>529</v>
      </c>
      <c r="N91" s="41">
        <v>218</v>
      </c>
      <c r="O91" s="41">
        <v>19</v>
      </c>
      <c r="P91" s="53">
        <f t="shared" si="1"/>
        <v>292</v>
      </c>
    </row>
    <row r="92" spans="1:16" x14ac:dyDescent="0.2">
      <c r="A92" s="52"/>
      <c r="B92" s="40">
        <v>87</v>
      </c>
      <c r="C92" s="55">
        <v>806</v>
      </c>
      <c r="D92" s="55">
        <v>540.39022299999999</v>
      </c>
      <c r="E92" s="40">
        <v>208.67140000000001</v>
      </c>
      <c r="F92" s="40">
        <v>257.17767500000002</v>
      </c>
      <c r="G92" s="40">
        <v>11.25</v>
      </c>
      <c r="H92" s="56">
        <v>63.291139000000001</v>
      </c>
      <c r="I92" s="40">
        <v>614</v>
      </c>
      <c r="J92" s="40">
        <v>203</v>
      </c>
      <c r="K92" s="41">
        <v>36</v>
      </c>
      <c r="L92" s="53">
        <f t="shared" si="2"/>
        <v>375</v>
      </c>
      <c r="M92" s="57">
        <v>504</v>
      </c>
      <c r="N92" s="41">
        <v>169</v>
      </c>
      <c r="O92" s="41">
        <v>25</v>
      </c>
      <c r="P92" s="53">
        <f t="shared" si="1"/>
        <v>310</v>
      </c>
    </row>
    <row r="93" spans="1:16" x14ac:dyDescent="0.2">
      <c r="A93" s="52"/>
      <c r="B93" s="40">
        <v>88</v>
      </c>
      <c r="C93" s="55">
        <v>566</v>
      </c>
      <c r="D93" s="55">
        <v>430.12748099999999</v>
      </c>
      <c r="E93" s="40">
        <v>140.62299300000001</v>
      </c>
      <c r="F93" s="40">
        <v>206.52704499999999</v>
      </c>
      <c r="G93" s="40">
        <v>6.268656</v>
      </c>
      <c r="H93" s="56">
        <v>38.458793</v>
      </c>
      <c r="I93" s="40">
        <v>355</v>
      </c>
      <c r="J93" s="40">
        <v>125</v>
      </c>
      <c r="K93" s="41">
        <v>14</v>
      </c>
      <c r="L93" s="53">
        <f t="shared" si="2"/>
        <v>216</v>
      </c>
      <c r="M93" s="57">
        <v>286</v>
      </c>
      <c r="N93" s="41">
        <v>103</v>
      </c>
      <c r="O93" s="41">
        <v>14</v>
      </c>
      <c r="P93" s="53">
        <f t="shared" si="1"/>
        <v>169</v>
      </c>
    </row>
    <row r="94" spans="1:16" x14ac:dyDescent="0.2">
      <c r="A94" s="52"/>
      <c r="B94" s="40">
        <v>89</v>
      </c>
      <c r="C94" s="55">
        <v>898</v>
      </c>
      <c r="D94" s="55">
        <v>771.533007</v>
      </c>
      <c r="E94" s="40">
        <v>266.988405</v>
      </c>
      <c r="F94" s="40">
        <v>368.44665600000002</v>
      </c>
      <c r="G94" s="40">
        <v>6.8965519999999998</v>
      </c>
      <c r="H94" s="56">
        <v>55.3125</v>
      </c>
      <c r="I94" s="40">
        <v>630</v>
      </c>
      <c r="J94" s="40">
        <v>235</v>
      </c>
      <c r="K94" s="41">
        <v>19</v>
      </c>
      <c r="L94" s="53">
        <f t="shared" si="2"/>
        <v>376</v>
      </c>
      <c r="M94" s="57">
        <v>522</v>
      </c>
      <c r="N94" s="41">
        <v>199</v>
      </c>
      <c r="O94" s="41">
        <v>17</v>
      </c>
      <c r="P94" s="53">
        <f t="shared" si="1"/>
        <v>306</v>
      </c>
    </row>
    <row r="95" spans="1:16" x14ac:dyDescent="0.2">
      <c r="A95" s="52"/>
      <c r="B95" s="40">
        <v>90</v>
      </c>
      <c r="C95" s="55">
        <v>1010</v>
      </c>
      <c r="D95" s="55">
        <v>795.40509999999995</v>
      </c>
      <c r="E95" s="40">
        <v>204.249495</v>
      </c>
      <c r="F95" s="40">
        <v>433.11377199999998</v>
      </c>
      <c r="G95" s="40">
        <v>50.60248</v>
      </c>
      <c r="H95" s="56">
        <v>68.939339000000004</v>
      </c>
      <c r="I95" s="40">
        <v>393</v>
      </c>
      <c r="J95" s="40">
        <v>199</v>
      </c>
      <c r="K95" s="41">
        <v>10</v>
      </c>
      <c r="L95" s="53">
        <f t="shared" si="2"/>
        <v>184</v>
      </c>
      <c r="M95" s="57">
        <v>304</v>
      </c>
      <c r="N95" s="41">
        <v>157</v>
      </c>
      <c r="O95" s="41">
        <v>7</v>
      </c>
      <c r="P95" s="53">
        <f t="shared" si="1"/>
        <v>140</v>
      </c>
    </row>
    <row r="96" spans="1:16" x14ac:dyDescent="0.2">
      <c r="A96" s="52"/>
      <c r="B96" s="40">
        <v>91</v>
      </c>
      <c r="C96" s="55">
        <v>747</v>
      </c>
      <c r="D96" s="55">
        <v>535.76685899999995</v>
      </c>
      <c r="E96" s="40">
        <v>183.64389199999999</v>
      </c>
      <c r="F96" s="40">
        <v>286.18943400000001</v>
      </c>
      <c r="G96" s="40">
        <v>39.305663000000003</v>
      </c>
      <c r="H96" s="56">
        <v>17.397113000000001</v>
      </c>
      <c r="I96" s="40">
        <v>516</v>
      </c>
      <c r="J96" s="40">
        <v>213</v>
      </c>
      <c r="K96" s="41">
        <v>21</v>
      </c>
      <c r="L96" s="53">
        <f t="shared" si="2"/>
        <v>282</v>
      </c>
      <c r="M96" s="57">
        <v>428</v>
      </c>
      <c r="N96" s="41">
        <v>175</v>
      </c>
      <c r="O96" s="41">
        <v>16</v>
      </c>
      <c r="P96" s="53">
        <f t="shared" si="1"/>
        <v>237</v>
      </c>
    </row>
    <row r="97" spans="1:16" x14ac:dyDescent="0.2">
      <c r="A97" s="52"/>
      <c r="B97" s="40">
        <v>92</v>
      </c>
      <c r="C97" s="55">
        <v>1076</v>
      </c>
      <c r="D97" s="55">
        <v>744.94768499999998</v>
      </c>
      <c r="E97" s="40">
        <v>394.64214099999998</v>
      </c>
      <c r="F97" s="40">
        <v>270.03656699999999</v>
      </c>
      <c r="G97" s="40">
        <v>8.75</v>
      </c>
      <c r="H97" s="56">
        <v>71.518985999999998</v>
      </c>
      <c r="I97" s="40">
        <v>681</v>
      </c>
      <c r="J97" s="40">
        <v>284</v>
      </c>
      <c r="K97" s="41">
        <v>42</v>
      </c>
      <c r="L97" s="53">
        <f t="shared" si="2"/>
        <v>355</v>
      </c>
      <c r="M97" s="57">
        <v>519</v>
      </c>
      <c r="N97" s="41">
        <v>206</v>
      </c>
      <c r="O97" s="41">
        <v>29</v>
      </c>
      <c r="P97" s="53">
        <f t="shared" si="1"/>
        <v>284</v>
      </c>
    </row>
    <row r="98" spans="1:16" x14ac:dyDescent="0.2">
      <c r="A98" s="52"/>
      <c r="B98" s="40">
        <v>93</v>
      </c>
      <c r="C98" s="55">
        <v>1437</v>
      </c>
      <c r="D98" s="55">
        <v>1008.097834</v>
      </c>
      <c r="E98" s="40">
        <v>365.03690399999999</v>
      </c>
      <c r="F98" s="40">
        <v>395.04917599999999</v>
      </c>
      <c r="G98" s="40">
        <v>32.388060000000003</v>
      </c>
      <c r="H98" s="56">
        <v>174.62370899999999</v>
      </c>
      <c r="I98" s="40">
        <v>830</v>
      </c>
      <c r="J98" s="40">
        <v>327</v>
      </c>
      <c r="K98" s="41">
        <v>46</v>
      </c>
      <c r="L98" s="53">
        <f t="shared" si="2"/>
        <v>457</v>
      </c>
      <c r="M98" s="57">
        <v>652</v>
      </c>
      <c r="N98" s="41">
        <v>264</v>
      </c>
      <c r="O98" s="41">
        <v>39</v>
      </c>
      <c r="P98" s="53">
        <f t="shared" si="1"/>
        <v>349</v>
      </c>
    </row>
    <row r="99" spans="1:16" x14ac:dyDescent="0.2">
      <c r="A99" s="54"/>
      <c r="B99" s="40">
        <v>94</v>
      </c>
      <c r="C99" s="55">
        <v>997</v>
      </c>
      <c r="D99" s="55">
        <v>858.46722199999999</v>
      </c>
      <c r="E99" s="40">
        <v>298.01170200000001</v>
      </c>
      <c r="F99" s="40">
        <v>401.55345599999998</v>
      </c>
      <c r="G99" s="40">
        <v>13.103448</v>
      </c>
      <c r="H99" s="56">
        <v>124.6875</v>
      </c>
      <c r="I99" s="40">
        <v>661</v>
      </c>
      <c r="J99" s="40">
        <v>224</v>
      </c>
      <c r="K99" s="41">
        <v>45</v>
      </c>
      <c r="L99" s="53">
        <f t="shared" si="2"/>
        <v>392</v>
      </c>
      <c r="M99" s="57">
        <v>540</v>
      </c>
      <c r="N99" s="41">
        <v>178</v>
      </c>
      <c r="O99" s="41">
        <v>31</v>
      </c>
      <c r="P99" s="53">
        <f t="shared" ref="P99" si="3">M99-N99-O99</f>
        <v>331</v>
      </c>
    </row>
    <row r="101" spans="1:16" x14ac:dyDescent="0.2">
      <c r="B101" s="41"/>
      <c r="C101" s="41">
        <f>SUM(C6:C100)</f>
        <v>52725</v>
      </c>
      <c r="D101" s="41">
        <f t="shared" ref="D101:P101" si="4">SUM(D6:D100)</f>
        <v>37517.834335</v>
      </c>
      <c r="E101" s="41">
        <f t="shared" si="4"/>
        <v>11311.254240000004</v>
      </c>
      <c r="F101" s="41">
        <f t="shared" si="4"/>
        <v>20571.67666400001</v>
      </c>
      <c r="G101" s="41">
        <f t="shared" si="4"/>
        <v>793.25466599999993</v>
      </c>
      <c r="H101" s="41">
        <f t="shared" si="4"/>
        <v>4042.036188999999</v>
      </c>
      <c r="I101" s="41">
        <f t="shared" si="4"/>
        <v>35165</v>
      </c>
      <c r="J101" s="41">
        <f t="shared" si="4"/>
        <v>10085</v>
      </c>
      <c r="K101" s="41">
        <f t="shared" si="4"/>
        <v>1961</v>
      </c>
      <c r="L101" s="41">
        <f t="shared" si="4"/>
        <v>23119</v>
      </c>
      <c r="M101" s="41">
        <f t="shared" si="4"/>
        <v>28656</v>
      </c>
      <c r="N101" s="41">
        <f t="shared" si="4"/>
        <v>8090</v>
      </c>
      <c r="O101" s="41">
        <f t="shared" si="4"/>
        <v>1567</v>
      </c>
      <c r="P101" s="41">
        <f t="shared" si="4"/>
        <v>18999</v>
      </c>
    </row>
  </sheetData>
  <sheetProtection sheet="1" selectLockedCells="1"/>
  <protectedRanges>
    <protectedRange sqref="A6:A99" name="Range1"/>
  </protectedRanges>
  <mergeCells count="4">
    <mergeCell ref="D4:H4"/>
    <mergeCell ref="M4:P4"/>
    <mergeCell ref="I4:L4"/>
    <mergeCell ref="A1:O1"/>
  </mergeCells>
  <phoneticPr fontId="2" type="noConversion"/>
  <printOptions gridLines="1"/>
  <pageMargins left="0.5" right="0.5" top="0.8" bottom="0.5" header="0.5" footer="0.5"/>
  <pageSetup scale="89" fitToHeight="2" orientation="landscape" r:id="rId1"/>
  <headerFooter alignWithMargins="0">
    <oddHeader>&amp;L&amp;"Garamond,Bold"&amp;16NDC&amp;C&amp;"Garamond,Bold"&amp;14Population Unit Data&amp;R&amp;"Garamond,Regular"Page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0"/>
  <sheetViews>
    <sheetView zoomScaleNormal="100" workbookViewId="0">
      <selection activeCell="A3" sqref="A3:F4"/>
    </sheetView>
  </sheetViews>
  <sheetFormatPr defaultColWidth="9.140625" defaultRowHeight="12.75" x14ac:dyDescent="0.2"/>
  <cols>
    <col min="1" max="1" width="11.5703125" style="46" customWidth="1"/>
    <col min="2" max="2" width="13.7109375" style="46" customWidth="1"/>
    <col min="3" max="3" width="7.140625" style="46" customWidth="1"/>
    <col min="4" max="5" width="7.140625" style="46" bestFit="1" customWidth="1"/>
    <col min="6" max="7" width="7.140625" style="46" customWidth="1"/>
    <col min="8" max="8" width="13.42578125" style="46" bestFit="1" customWidth="1"/>
    <col min="9" max="9" width="9" style="46" customWidth="1"/>
    <col min="10" max="10" width="8" style="46" customWidth="1"/>
    <col min="11" max="11" width="8" style="46" bestFit="1" customWidth="1"/>
    <col min="12" max="14" width="8" style="46" customWidth="1"/>
    <col min="15" max="15" width="13.140625" style="46" customWidth="1"/>
    <col min="16" max="17" width="8" style="46" bestFit="1" customWidth="1"/>
    <col min="18" max="18" width="8" style="46" customWidth="1"/>
    <col min="19" max="19" width="10.140625" style="46" bestFit="1" customWidth="1"/>
    <col min="20" max="20" width="6.42578125" style="46" bestFit="1" customWidth="1"/>
    <col min="21" max="21" width="9.140625" style="46" bestFit="1" customWidth="1"/>
    <col min="22" max="22" width="7.42578125" style="46" bestFit="1" customWidth="1"/>
    <col min="23" max="23" width="6.85546875" style="46" bestFit="1" customWidth="1"/>
    <col min="24" max="24" width="5.42578125" style="46" bestFit="1" customWidth="1"/>
    <col min="25" max="16384" width="9.140625" style="46"/>
  </cols>
  <sheetData>
    <row r="1" spans="1:18" s="49" customFormat="1" ht="15" x14ac:dyDescent="0.25">
      <c r="A1" s="48" t="s">
        <v>34</v>
      </c>
      <c r="B1" s="48"/>
      <c r="G1" s="50" t="s">
        <v>35</v>
      </c>
      <c r="H1" s="67">
        <f>I8/5</f>
        <v>10545</v>
      </c>
    </row>
    <row r="2" spans="1:18" s="49" customFormat="1" ht="15" x14ac:dyDescent="0.25">
      <c r="A2" s="48" t="s">
        <v>54</v>
      </c>
      <c r="B2" s="48"/>
    </row>
    <row r="3" spans="1:18" s="49" customFormat="1" ht="15" x14ac:dyDescent="0.25">
      <c r="A3" s="78" t="s">
        <v>36</v>
      </c>
      <c r="B3" s="78"/>
      <c r="C3" s="78"/>
      <c r="D3" s="78"/>
      <c r="E3" s="78"/>
      <c r="F3" s="78"/>
    </row>
    <row r="4" spans="1:18" s="49" customFormat="1" ht="15" x14ac:dyDescent="0.25">
      <c r="A4" s="78"/>
      <c r="B4" s="78"/>
      <c r="C4" s="78"/>
      <c r="D4" s="78"/>
      <c r="E4" s="78"/>
      <c r="F4" s="78"/>
    </row>
    <row r="5" spans="1:18" ht="13.5" thickBot="1" x14ac:dyDescent="0.25">
      <c r="A5" s="47"/>
      <c r="B5" s="47"/>
      <c r="C5" s="47"/>
      <c r="D5" s="47"/>
      <c r="E5" s="47"/>
      <c r="F5" s="47"/>
      <c r="G5" s="47"/>
    </row>
    <row r="6" spans="1:18" ht="13.5" thickBot="1" x14ac:dyDescent="0.25">
      <c r="C6" s="83" t="s">
        <v>37</v>
      </c>
      <c r="D6" s="84"/>
      <c r="E6" s="84"/>
      <c r="F6" s="84"/>
      <c r="G6" s="84"/>
      <c r="H6" s="84"/>
      <c r="I6" s="85"/>
      <c r="J6" s="83" t="s">
        <v>38</v>
      </c>
      <c r="K6" s="84"/>
      <c r="L6" s="84"/>
      <c r="M6" s="84"/>
      <c r="N6" s="84"/>
      <c r="O6" s="84"/>
      <c r="P6" s="85"/>
    </row>
    <row r="7" spans="1:18" ht="13.5" thickBot="1" x14ac:dyDescent="0.25">
      <c r="A7" s="6" t="s">
        <v>39</v>
      </c>
      <c r="B7" s="6" t="s">
        <v>40</v>
      </c>
      <c r="C7" s="28">
        <v>1</v>
      </c>
      <c r="D7" s="29">
        <v>2</v>
      </c>
      <c r="E7" s="29">
        <v>3</v>
      </c>
      <c r="F7" s="29">
        <v>4</v>
      </c>
      <c r="G7" s="68">
        <v>5</v>
      </c>
      <c r="H7" s="30" t="s">
        <v>41</v>
      </c>
      <c r="I7" s="30" t="s">
        <v>0</v>
      </c>
      <c r="J7" s="28">
        <f>C7</f>
        <v>1</v>
      </c>
      <c r="K7" s="29">
        <f>D7</f>
        <v>2</v>
      </c>
      <c r="L7" s="29">
        <f>E7</f>
        <v>3</v>
      </c>
      <c r="M7" s="29">
        <f>F7</f>
        <v>4</v>
      </c>
      <c r="N7" s="68">
        <v>5</v>
      </c>
      <c r="O7" s="30" t="s">
        <v>41</v>
      </c>
      <c r="P7" s="30" t="s">
        <v>0</v>
      </c>
    </row>
    <row r="8" spans="1:18" ht="12.75" customHeight="1" x14ac:dyDescent="0.2">
      <c r="A8" s="86" t="s">
        <v>42</v>
      </c>
      <c r="B8" s="31" t="s">
        <v>43</v>
      </c>
      <c r="C8" s="8">
        <f>SUMIF(asignación!$A$6:$A$99,"=1",asignación!$C$6:$C$99)</f>
        <v>0</v>
      </c>
      <c r="D8" s="9">
        <f>SUMIF(asignación!$A$6:$A$99,"=2",asignación!$C$6:$C$99)</f>
        <v>0</v>
      </c>
      <c r="E8" s="9">
        <f>SUMIF(asignación!$A$6:$A$99,"=3",asignación!$C$6:$C$99)</f>
        <v>0</v>
      </c>
      <c r="F8" s="9">
        <f>SUMIF(asignación!$A$6:$A$99,"=4",asignación!$C$6:$C$99)</f>
        <v>0</v>
      </c>
      <c r="G8" s="9">
        <f>SUMIF(asignación!$A$6:$A$99,"=5",asignación!$C$6:$C$99)</f>
        <v>0</v>
      </c>
      <c r="H8" s="10">
        <f>I8-SUM(C8:G8)</f>
        <v>52725</v>
      </c>
      <c r="I8" s="10">
        <f>asignación!C101</f>
        <v>52725</v>
      </c>
      <c r="J8" s="11"/>
      <c r="K8" s="12"/>
      <c r="L8" s="12"/>
      <c r="M8" s="12"/>
      <c r="N8" s="12"/>
      <c r="O8" s="43"/>
      <c r="P8" s="13"/>
      <c r="R8" s="7"/>
    </row>
    <row r="9" spans="1:18" ht="26.25" thickBot="1" x14ac:dyDescent="0.25">
      <c r="A9" s="87"/>
      <c r="B9" s="32" t="s">
        <v>44</v>
      </c>
      <c r="C9" s="14">
        <f>C8-$H$1</f>
        <v>-10545</v>
      </c>
      <c r="D9" s="15">
        <f>D8-$H$1</f>
        <v>-10545</v>
      </c>
      <c r="E9" s="15">
        <f>E8-$H$1</f>
        <v>-10545</v>
      </c>
      <c r="F9" s="15">
        <f>F8-$H$1</f>
        <v>-10545</v>
      </c>
      <c r="G9" s="15">
        <f>G8-$H$1</f>
        <v>-10545</v>
      </c>
      <c r="H9" s="16"/>
      <c r="I9" s="16">
        <f>MAX(C9:F9)-MIN(C9:F9)</f>
        <v>0</v>
      </c>
      <c r="J9" s="65">
        <f>C9/$H$1</f>
        <v>-1</v>
      </c>
      <c r="K9" s="66">
        <f>D9/$H$1</f>
        <v>-1</v>
      </c>
      <c r="L9" s="66">
        <f>E9/$H$1</f>
        <v>-1</v>
      </c>
      <c r="M9" s="66">
        <f>F9/$H$1</f>
        <v>-1</v>
      </c>
      <c r="N9" s="66">
        <f>G9/$H$1</f>
        <v>-1</v>
      </c>
      <c r="O9" s="44"/>
      <c r="P9" s="27">
        <f>I9/$H$1</f>
        <v>0</v>
      </c>
      <c r="R9" s="7"/>
    </row>
    <row r="10" spans="1:18" ht="13.15" customHeight="1" x14ac:dyDescent="0.2">
      <c r="A10" s="80" t="s">
        <v>26</v>
      </c>
      <c r="B10" s="31" t="s">
        <v>45</v>
      </c>
      <c r="C10" s="8">
        <f>SUMIF(asignación!$A$6:$A$99,"=1",asignación!$D$6:$D$99)</f>
        <v>0</v>
      </c>
      <c r="D10" s="9">
        <f>SUMIF(asignación!$A$6:$A$99,"=2",asignación!$D$6:$D$99)</f>
        <v>0</v>
      </c>
      <c r="E10" s="9">
        <f>SUMIF(asignación!$A$6:$A$99,"=3",asignación!$D$6:$D$99)</f>
        <v>0</v>
      </c>
      <c r="F10" s="9">
        <f>SUMIF(asignación!$A$6:$A$99,"=4",asignación!$D$6:$D$99)</f>
        <v>0</v>
      </c>
      <c r="G10" s="9">
        <f>SUMIF(asignación!$A$6:$A$99,"=5",asignación!$D$6:$D$99)</f>
        <v>0</v>
      </c>
      <c r="H10" s="10">
        <f t="shared" ref="H10:H22" si="0">I10-SUM(C10:G10)</f>
        <v>37517.834335</v>
      </c>
      <c r="I10" s="10">
        <v>37517.834335</v>
      </c>
      <c r="J10" s="11"/>
      <c r="K10" s="12"/>
      <c r="L10" s="12"/>
      <c r="M10" s="12"/>
      <c r="N10" s="12"/>
      <c r="O10" s="45"/>
      <c r="P10" s="26"/>
      <c r="R10" s="7"/>
    </row>
    <row r="11" spans="1:18" x14ac:dyDescent="0.2">
      <c r="A11" s="81"/>
      <c r="B11" s="33" t="s">
        <v>46</v>
      </c>
      <c r="C11" s="14">
        <f>SUMIF(asignación!$A$6:$A$99,"=1",asignación!$E$6:$E$99)</f>
        <v>0</v>
      </c>
      <c r="D11" s="15">
        <f>SUMIF(asignación!$A$6:$A$99,"=2",asignación!$E$6:$E$99)</f>
        <v>0</v>
      </c>
      <c r="E11" s="15">
        <f>SUMIF(asignación!$A$6:$A$99,"=3",asignación!$E$6:$E$99)</f>
        <v>0</v>
      </c>
      <c r="F11" s="15">
        <f>SUMIF(asignación!$A$6:$A$99,"=4",asignación!$E$6:$E$99)</f>
        <v>0</v>
      </c>
      <c r="G11" s="15">
        <f>SUMIF(asignación!$A$6:$A$99,"=5",asignación!$E$6:$E$99)</f>
        <v>0</v>
      </c>
      <c r="H11" s="16">
        <f t="shared" si="0"/>
        <v>11311.254240000004</v>
      </c>
      <c r="I11" s="16">
        <v>11311.254240000004</v>
      </c>
      <c r="J11" s="17" t="e">
        <f t="shared" ref="J11:M14" si="1">C11/C$10</f>
        <v>#DIV/0!</v>
      </c>
      <c r="K11" s="18" t="e">
        <f t="shared" si="1"/>
        <v>#DIV/0!</v>
      </c>
      <c r="L11" s="18" t="e">
        <f t="shared" si="1"/>
        <v>#DIV/0!</v>
      </c>
      <c r="M11" s="18" t="e">
        <f t="shared" si="1"/>
        <v>#DIV/0!</v>
      </c>
      <c r="N11" s="18" t="e">
        <f t="shared" ref="N11:N14" si="2">G11/G$10</f>
        <v>#DIV/0!</v>
      </c>
      <c r="O11" s="44">
        <f>IF(H11&gt;0,H11/H$8,"")</f>
        <v>0.21453303442389765</v>
      </c>
      <c r="P11" s="19">
        <f>I11/I$10</f>
        <v>0.30149006307242665</v>
      </c>
      <c r="R11" s="7"/>
    </row>
    <row r="12" spans="1:18" x14ac:dyDescent="0.2">
      <c r="A12" s="81"/>
      <c r="B12" s="33" t="s">
        <v>47</v>
      </c>
      <c r="C12" s="14">
        <f>SUMIF(asignación!$A$6:$A$99,"=1",asignación!$F$6:$F$99)</f>
        <v>0</v>
      </c>
      <c r="D12" s="15">
        <f>SUMIF(asignación!$A$6:$A$99,"=2",asignación!$F$6:$F$99)</f>
        <v>0</v>
      </c>
      <c r="E12" s="15">
        <f>SUMIF(asignación!$A$6:$A$99,"=3",asignación!$F$6:$F$99)</f>
        <v>0</v>
      </c>
      <c r="F12" s="15">
        <f>SUMIF(asignación!$A$6:$A$99,"=4",asignación!$F$6:$F$99)</f>
        <v>0</v>
      </c>
      <c r="G12" s="15">
        <f>SUMIF(asignación!$A$6:$A$99,"=5",asignación!$F$6:$F$99)</f>
        <v>0</v>
      </c>
      <c r="H12" s="16">
        <f t="shared" si="0"/>
        <v>20571.67666400001</v>
      </c>
      <c r="I12" s="16">
        <v>20571.67666400001</v>
      </c>
      <c r="J12" s="17" t="e">
        <f t="shared" si="1"/>
        <v>#DIV/0!</v>
      </c>
      <c r="K12" s="18" t="e">
        <f t="shared" si="1"/>
        <v>#DIV/0!</v>
      </c>
      <c r="L12" s="18" t="e">
        <f t="shared" si="1"/>
        <v>#DIV/0!</v>
      </c>
      <c r="M12" s="18" t="e">
        <f t="shared" si="1"/>
        <v>#DIV/0!</v>
      </c>
      <c r="N12" s="18" t="e">
        <f t="shared" si="2"/>
        <v>#DIV/0!</v>
      </c>
      <c r="O12" s="44">
        <f>IF(H12&gt;0,H12/H$8,"")</f>
        <v>0.3901693060976768</v>
      </c>
      <c r="P12" s="19">
        <f>I12/I$10</f>
        <v>0.54831727440112144</v>
      </c>
      <c r="R12" s="7"/>
    </row>
    <row r="13" spans="1:18" x14ac:dyDescent="0.2">
      <c r="A13" s="81"/>
      <c r="B13" s="33" t="s">
        <v>48</v>
      </c>
      <c r="C13" s="14">
        <f>SUMIF(asignación!$A$6:$A$99,"=1",asignación!$G$6:$G$99)</f>
        <v>0</v>
      </c>
      <c r="D13" s="15">
        <f>SUMIF(asignación!$A$6:$A$99,"=2",asignación!$G$6:$G$99)</f>
        <v>0</v>
      </c>
      <c r="E13" s="15">
        <f>SUMIF(asignación!$A$6:$A$99,"=3",asignación!$G$6:$G$99)</f>
        <v>0</v>
      </c>
      <c r="F13" s="15">
        <f>SUMIF(asignación!$A$6:$A$99,"=4",asignación!$G$6:$G$99)</f>
        <v>0</v>
      </c>
      <c r="G13" s="15">
        <f>SUMIF(asignación!$A$6:$A$99,"=5",asignación!$G$6:$G$99)</f>
        <v>0</v>
      </c>
      <c r="H13" s="16">
        <f t="shared" si="0"/>
        <v>793.25466599999993</v>
      </c>
      <c r="I13" s="16">
        <v>793.25466599999993</v>
      </c>
      <c r="J13" s="17" t="e">
        <f t="shared" si="1"/>
        <v>#DIV/0!</v>
      </c>
      <c r="K13" s="18" t="e">
        <f t="shared" si="1"/>
        <v>#DIV/0!</v>
      </c>
      <c r="L13" s="18" t="e">
        <f t="shared" si="1"/>
        <v>#DIV/0!</v>
      </c>
      <c r="M13" s="18" t="e">
        <f t="shared" si="1"/>
        <v>#DIV/0!</v>
      </c>
      <c r="N13" s="18" t="e">
        <f t="shared" si="2"/>
        <v>#DIV/0!</v>
      </c>
      <c r="O13" s="44">
        <f>IF(H13&gt;0,H13/H$8,"")</f>
        <v>1.5045133541963015E-2</v>
      </c>
      <c r="P13" s="19">
        <f>I13/I$10</f>
        <v>2.1143402332793524E-2</v>
      </c>
      <c r="R13" s="7"/>
    </row>
    <row r="14" spans="1:18" ht="13.5" thickBot="1" x14ac:dyDescent="0.25">
      <c r="A14" s="81"/>
      <c r="B14" s="70" t="s">
        <v>32</v>
      </c>
      <c r="C14" s="14">
        <f>SUMIF(asignación!$A$6:$A$99,"=1",asignación!$H$6:$H$99)</f>
        <v>0</v>
      </c>
      <c r="D14" s="15">
        <f>SUMIF(asignación!$A$6:$A$99,"=2",asignación!$H$6:$H$99)</f>
        <v>0</v>
      </c>
      <c r="E14" s="15">
        <f>SUMIF(asignación!$A$6:$A$99,"=3",asignación!$H$6:$H$99)</f>
        <v>0</v>
      </c>
      <c r="F14" s="15">
        <f>SUMIF(asignación!$A$6:$A$99,"=4",asignación!$H$6:$H$99)</f>
        <v>0</v>
      </c>
      <c r="G14" s="15">
        <f>SUMIF(asignación!$A$6:$A$99,"=5",asignación!$H$6:$H$99)</f>
        <v>0</v>
      </c>
      <c r="H14" s="16">
        <f t="shared" si="0"/>
        <v>4042.036188999999</v>
      </c>
      <c r="I14" s="16">
        <v>4042.036188999999</v>
      </c>
      <c r="J14" s="17" t="e">
        <f t="shared" si="1"/>
        <v>#DIV/0!</v>
      </c>
      <c r="K14" s="18" t="e">
        <f t="shared" si="1"/>
        <v>#DIV/0!</v>
      </c>
      <c r="L14" s="18" t="e">
        <f t="shared" si="1"/>
        <v>#DIV/0!</v>
      </c>
      <c r="M14" s="18" t="e">
        <f t="shared" si="1"/>
        <v>#DIV/0!</v>
      </c>
      <c r="N14" s="18" t="e">
        <f t="shared" si="2"/>
        <v>#DIV/0!</v>
      </c>
      <c r="O14" s="35">
        <f>IF(H14&gt;0,H14/H$8,"")</f>
        <v>7.6662611455666177E-2</v>
      </c>
      <c r="P14" s="19">
        <f>I14/I$10</f>
        <v>0.10773639418811616</v>
      </c>
      <c r="R14" s="7"/>
    </row>
    <row r="15" spans="1:18" ht="13.15" customHeight="1" x14ac:dyDescent="0.2">
      <c r="A15" s="80" t="s">
        <v>49</v>
      </c>
      <c r="B15" s="31" t="s">
        <v>0</v>
      </c>
      <c r="C15" s="8">
        <f>SUMIF(asignación!$A$6:$A$99,"=1",asignación!$I$6:$I$99)</f>
        <v>0</v>
      </c>
      <c r="D15" s="9">
        <f>SUMIF(asignación!$A$6:$A$99,"=2",asignación!$I$6:$I$99)</f>
        <v>0</v>
      </c>
      <c r="E15" s="9">
        <f>SUMIF(asignación!$A$6:$A$99,"=3",asignación!$I$6:$I$99)</f>
        <v>0</v>
      </c>
      <c r="F15" s="9">
        <f>SUMIF(asignación!$A$6:$A$99,"=4",asignación!$I$6:$I$99)</f>
        <v>0</v>
      </c>
      <c r="G15" s="9">
        <f>SUMIF(asignación!$A$6:$A$99,"=5",asignación!$I$6:$I$99)</f>
        <v>0</v>
      </c>
      <c r="H15" s="10">
        <f t="shared" si="0"/>
        <v>35165</v>
      </c>
      <c r="I15" s="10">
        <v>35165</v>
      </c>
      <c r="J15" s="11"/>
      <c r="K15" s="12"/>
      <c r="L15" s="12"/>
      <c r="M15" s="12"/>
      <c r="N15" s="12"/>
      <c r="O15" s="44"/>
      <c r="P15" s="26"/>
      <c r="R15" s="7"/>
    </row>
    <row r="16" spans="1:18" x14ac:dyDescent="0.2">
      <c r="A16" s="81"/>
      <c r="B16" s="33" t="s">
        <v>2</v>
      </c>
      <c r="C16" s="14">
        <f>SUMIF(asignación!$A$6:$A$99,"=1",asignación!$J$6:$J$99)</f>
        <v>0</v>
      </c>
      <c r="D16" s="15">
        <f>SUMIF(asignación!$A$6:$A$99,"=2",asignación!$J$6:$J$99)</f>
        <v>0</v>
      </c>
      <c r="E16" s="15">
        <f>SUMIF(asignación!$A$6:$A$99,"=3",asignación!$J$6:$J$99)</f>
        <v>0</v>
      </c>
      <c r="F16" s="15">
        <f>SUMIF(asignación!$A$6:$A$99,"=4",asignación!$J$6:$J$99)</f>
        <v>0</v>
      </c>
      <c r="G16" s="15">
        <f>SUMIF(asignación!$A$6:$A$99,"=5",asignación!$J$6:$J$99)</f>
        <v>0</v>
      </c>
      <c r="H16" s="16">
        <f t="shared" si="0"/>
        <v>10085</v>
      </c>
      <c r="I16" s="16">
        <v>10085</v>
      </c>
      <c r="J16" s="17" t="e">
        <f t="shared" ref="J16:M18" si="3">C16/C$15</f>
        <v>#DIV/0!</v>
      </c>
      <c r="K16" s="18" t="e">
        <f t="shared" si="3"/>
        <v>#DIV/0!</v>
      </c>
      <c r="L16" s="18" t="e">
        <f t="shared" si="3"/>
        <v>#DIV/0!</v>
      </c>
      <c r="M16" s="18" t="e">
        <f t="shared" si="3"/>
        <v>#DIV/0!</v>
      </c>
      <c r="N16" s="18" t="e">
        <f t="shared" ref="N16:N18" si="4">G16/G$15</f>
        <v>#DIV/0!</v>
      </c>
      <c r="O16" s="44">
        <f>IF(H16&gt;0,H16/H$8,"")</f>
        <v>0.19127548601232811</v>
      </c>
      <c r="P16" s="19">
        <f>I16/I$15</f>
        <v>0.28679084316792264</v>
      </c>
      <c r="R16" s="7"/>
    </row>
    <row r="17" spans="1:20" x14ac:dyDescent="0.2">
      <c r="A17" s="81"/>
      <c r="B17" s="71" t="s">
        <v>32</v>
      </c>
      <c r="C17" s="14">
        <f>SUMIF(asignación!$A$6:$A$99,"=1",asignación!$K$6:$K$99)</f>
        <v>0</v>
      </c>
      <c r="D17" s="15">
        <f>SUMIF(asignación!$A$6:$A$99,"=2",asignación!$K$6:$K$99)</f>
        <v>0</v>
      </c>
      <c r="E17" s="15">
        <f>SUMIF(asignación!$A$6:$A$99,"=3",asignación!$K$6:$K$99)</f>
        <v>0</v>
      </c>
      <c r="F17" s="15">
        <f>SUMIF(asignación!$A$6:$A$99,"=4",asignación!$K$6:$K$99)</f>
        <v>0</v>
      </c>
      <c r="G17" s="15">
        <f>SUMIF(asignación!$A$6:$A$99,"=5",asignación!$K$6:$K$99)</f>
        <v>0</v>
      </c>
      <c r="H17" s="16">
        <f t="shared" si="0"/>
        <v>1961</v>
      </c>
      <c r="I17" s="16">
        <v>1961</v>
      </c>
      <c r="J17" s="17" t="e">
        <f t="shared" si="3"/>
        <v>#DIV/0!</v>
      </c>
      <c r="K17" s="18" t="e">
        <f t="shared" si="3"/>
        <v>#DIV/0!</v>
      </c>
      <c r="L17" s="18" t="e">
        <f t="shared" si="3"/>
        <v>#DIV/0!</v>
      </c>
      <c r="M17" s="18" t="e">
        <f t="shared" si="3"/>
        <v>#DIV/0!</v>
      </c>
      <c r="N17" s="18" t="e">
        <f t="shared" si="4"/>
        <v>#DIV/0!</v>
      </c>
      <c r="O17" s="44">
        <f>IF(H17&gt;0,H17/H$8,"")</f>
        <v>3.7192982456140354E-2</v>
      </c>
      <c r="P17" s="19">
        <f>I17/I$15</f>
        <v>5.5765676098393287E-2</v>
      </c>
      <c r="R17" s="7"/>
    </row>
    <row r="18" spans="1:20" ht="13.5" thickBot="1" x14ac:dyDescent="0.25">
      <c r="A18" s="82"/>
      <c r="B18" s="34" t="s">
        <v>33</v>
      </c>
      <c r="C18" s="20">
        <f>SUMIF(asignación!$A$6:$A$99,"=1",asignación!$L$6:$L$99)</f>
        <v>0</v>
      </c>
      <c r="D18" s="21">
        <f>SUMIF(asignación!$A$6:$A$99,"=2",asignación!$L$6:$L$99)</f>
        <v>0</v>
      </c>
      <c r="E18" s="21">
        <f>SUMIF(asignación!$A$6:$A$99,"=3",asignación!$L$6:$L$99)</f>
        <v>0</v>
      </c>
      <c r="F18" s="21">
        <f>SUMIF(asignación!$A$6:$A$99,"=4",asignación!$L$6:$L$99)</f>
        <v>0</v>
      </c>
      <c r="G18" s="21">
        <f>SUMIF(asignación!$A$6:$A$99,"=5",asignación!$L$6:$L$99)</f>
        <v>0</v>
      </c>
      <c r="H18" s="22">
        <f t="shared" si="0"/>
        <v>23119</v>
      </c>
      <c r="I18" s="22">
        <v>23119</v>
      </c>
      <c r="J18" s="23" t="e">
        <f t="shared" si="3"/>
        <v>#DIV/0!</v>
      </c>
      <c r="K18" s="24" t="e">
        <f t="shared" si="3"/>
        <v>#DIV/0!</v>
      </c>
      <c r="L18" s="24" t="e">
        <f t="shared" si="3"/>
        <v>#DIV/0!</v>
      </c>
      <c r="M18" s="24" t="e">
        <f t="shared" si="3"/>
        <v>#DIV/0!</v>
      </c>
      <c r="N18" s="24" t="e">
        <f t="shared" si="4"/>
        <v>#DIV/0!</v>
      </c>
      <c r="O18" s="44">
        <f>IF(H18&gt;0,H18/H$8,"")</f>
        <v>0.43848269321953531</v>
      </c>
      <c r="P18" s="25">
        <f>I18/I$15</f>
        <v>0.65744348073368408</v>
      </c>
      <c r="R18" s="7"/>
    </row>
    <row r="19" spans="1:20" ht="13.15" customHeight="1" x14ac:dyDescent="0.2">
      <c r="A19" s="80" t="s">
        <v>50</v>
      </c>
      <c r="B19" s="31" t="s">
        <v>0</v>
      </c>
      <c r="C19" s="8">
        <f>SUMIF(asignación!$A$6:$A$99,"=1",asignación!$M$6:$M$99)</f>
        <v>0</v>
      </c>
      <c r="D19" s="9">
        <f>SUMIF(asignación!$A$6:$A$99,"=2",asignación!$M$6:$M$99)</f>
        <v>0</v>
      </c>
      <c r="E19" s="9">
        <f>SUMIF(asignación!$A$6:$A$99,"=3",asignación!$M$6:$M$99)</f>
        <v>0</v>
      </c>
      <c r="F19" s="9">
        <f>SUMIF(asignación!$A$6:$A$99,"=4",asignación!$M$6:$M$99)</f>
        <v>0</v>
      </c>
      <c r="G19" s="9">
        <f>SUMIF(asignación!$A$6:$A$99,"=5",asignación!$M$6:$M$99)</f>
        <v>0</v>
      </c>
      <c r="H19" s="10">
        <f t="shared" si="0"/>
        <v>28656</v>
      </c>
      <c r="I19" s="10">
        <v>28656</v>
      </c>
      <c r="J19" s="11"/>
      <c r="K19" s="12"/>
      <c r="L19" s="12"/>
      <c r="M19" s="12"/>
      <c r="N19" s="12"/>
      <c r="O19" s="45"/>
      <c r="P19" s="26"/>
      <c r="R19" s="7"/>
    </row>
    <row r="20" spans="1:20" x14ac:dyDescent="0.2">
      <c r="A20" s="81"/>
      <c r="B20" s="33" t="s">
        <v>2</v>
      </c>
      <c r="C20" s="14">
        <f>SUMIF(asignación!$A$6:$A$99,"=1",asignación!$N$6:$N$99)</f>
        <v>0</v>
      </c>
      <c r="D20" s="15">
        <f>SUMIF(asignación!$A$6:$A$99,"=2",asignación!$N$6:$N$99)</f>
        <v>0</v>
      </c>
      <c r="E20" s="15">
        <f>SUMIF(asignación!$A$6:$A$99,"=3",asignación!$N$6:$N$99)</f>
        <v>0</v>
      </c>
      <c r="F20" s="15">
        <f>SUMIF(asignación!$A$6:$A$99,"=4",asignación!$N$6:$N$99)</f>
        <v>0</v>
      </c>
      <c r="G20" s="15">
        <f>SUMIF(asignación!$A$6:$A$99,"=5",asignación!$N$6:$N$99)</f>
        <v>0</v>
      </c>
      <c r="H20" s="16">
        <f t="shared" si="0"/>
        <v>8090</v>
      </c>
      <c r="I20" s="16">
        <v>8090</v>
      </c>
      <c r="J20" s="17" t="e">
        <f t="shared" ref="J20:M22" si="5">C20/C$19</f>
        <v>#DIV/0!</v>
      </c>
      <c r="K20" s="18" t="e">
        <f t="shared" si="5"/>
        <v>#DIV/0!</v>
      </c>
      <c r="L20" s="18" t="e">
        <f t="shared" si="5"/>
        <v>#DIV/0!</v>
      </c>
      <c r="M20" s="18" t="e">
        <f t="shared" si="5"/>
        <v>#DIV/0!</v>
      </c>
      <c r="N20" s="18" t="e">
        <f t="shared" ref="N20:N22" si="6">G20/G$19</f>
        <v>#DIV/0!</v>
      </c>
      <c r="O20" s="44">
        <f>IF(H20&gt;0,H20/H$8,"")</f>
        <v>0.15343764817449029</v>
      </c>
      <c r="P20" s="19">
        <f>I20/I$19</f>
        <v>0.2823143495254048</v>
      </c>
      <c r="R20" s="7"/>
    </row>
    <row r="21" spans="1:20" x14ac:dyDescent="0.2">
      <c r="A21" s="81"/>
      <c r="B21" s="71" t="s">
        <v>32</v>
      </c>
      <c r="C21" s="14">
        <f>SUMIF(asignación!$A$6:$A$99,"=1",asignación!$O$6:$O$99)</f>
        <v>0</v>
      </c>
      <c r="D21" s="15">
        <f>SUMIF(asignación!$A$6:$A$99,"=2",asignación!$O$6:$O$99)</f>
        <v>0</v>
      </c>
      <c r="E21" s="15">
        <f>SUMIF(asignación!$A$6:$A$99,"=3",asignación!$O$6:$O$99)</f>
        <v>0</v>
      </c>
      <c r="F21" s="15">
        <f>SUMIF(asignación!$A$6:$A$99,"=4",asignación!$O$6:$O$99)</f>
        <v>0</v>
      </c>
      <c r="G21" s="15">
        <f>SUMIF(asignación!$A$6:$A$99,"=5",asignación!$O$6:$O$99)</f>
        <v>0</v>
      </c>
      <c r="H21" s="16">
        <f t="shared" si="0"/>
        <v>1567</v>
      </c>
      <c r="I21" s="16">
        <v>1567</v>
      </c>
      <c r="J21" s="17" t="e">
        <f t="shared" si="5"/>
        <v>#DIV/0!</v>
      </c>
      <c r="K21" s="18" t="e">
        <f t="shared" si="5"/>
        <v>#DIV/0!</v>
      </c>
      <c r="L21" s="18" t="e">
        <f t="shared" si="5"/>
        <v>#DIV/0!</v>
      </c>
      <c r="M21" s="18" t="e">
        <f t="shared" si="5"/>
        <v>#DIV/0!</v>
      </c>
      <c r="N21" s="18" t="e">
        <f t="shared" si="6"/>
        <v>#DIV/0!</v>
      </c>
      <c r="O21" s="44">
        <f>IF(H21&gt;0,H21/H$8,"")</f>
        <v>2.9720246562351827E-2</v>
      </c>
      <c r="P21" s="19">
        <f>I21/I$19</f>
        <v>5.4683137911781129E-2</v>
      </c>
      <c r="R21" s="7"/>
    </row>
    <row r="22" spans="1:20" ht="13.5" thickBot="1" x14ac:dyDescent="0.25">
      <c r="A22" s="82"/>
      <c r="B22" s="34" t="s">
        <v>33</v>
      </c>
      <c r="C22" s="20">
        <f>SUMIF(asignación!$A$6:$A$99,"=1",asignación!$P$6:$P$99)</f>
        <v>0</v>
      </c>
      <c r="D22" s="21">
        <f>SUMIF(asignación!$A$6:$A$99,"=2",asignación!$P$6:$P$99)</f>
        <v>0</v>
      </c>
      <c r="E22" s="21">
        <f>SUMIF(asignación!$A$6:$A$99,"=3",asignación!$P$6:$P$99)</f>
        <v>0</v>
      </c>
      <c r="F22" s="21">
        <f>SUMIF(asignación!$A$6:$A$99,"=4",asignación!$P$6:$P$99)</f>
        <v>0</v>
      </c>
      <c r="G22" s="21">
        <f>SUMIF(asignación!$A$6:$A$99,"=5",asignación!$P$6:$P$99)</f>
        <v>0</v>
      </c>
      <c r="H22" s="22">
        <f t="shared" si="0"/>
        <v>18999</v>
      </c>
      <c r="I22" s="22">
        <v>18999</v>
      </c>
      <c r="J22" s="23" t="e">
        <f t="shared" si="5"/>
        <v>#DIV/0!</v>
      </c>
      <c r="K22" s="24" t="e">
        <f t="shared" si="5"/>
        <v>#DIV/0!</v>
      </c>
      <c r="L22" s="24" t="e">
        <f t="shared" si="5"/>
        <v>#DIV/0!</v>
      </c>
      <c r="M22" s="24" t="e">
        <f t="shared" si="5"/>
        <v>#DIV/0!</v>
      </c>
      <c r="N22" s="24" t="e">
        <f t="shared" si="6"/>
        <v>#DIV/0!</v>
      </c>
      <c r="O22" s="35">
        <f>IF(H22&gt;0,H22/H$8,"")</f>
        <v>0.36034139402560456</v>
      </c>
      <c r="P22" s="25">
        <f>I22/I$19</f>
        <v>0.66300251256281406</v>
      </c>
      <c r="R22" s="7"/>
    </row>
    <row r="23" spans="1:20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20" ht="15.75" x14ac:dyDescent="0.25">
      <c r="A24" s="1" t="s">
        <v>51</v>
      </c>
    </row>
    <row r="25" spans="1:20" x14ac:dyDescent="0.2">
      <c r="A25" s="79" t="s">
        <v>52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</row>
    <row r="26" spans="1:20" x14ac:dyDescent="0.2">
      <c r="A26" s="79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</row>
    <row r="27" spans="1:20" x14ac:dyDescent="0.2">
      <c r="A27" s="79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</row>
    <row r="28" spans="1:20" x14ac:dyDescent="0.2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</row>
    <row r="29" spans="1:20" x14ac:dyDescent="0.2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</row>
    <row r="30" spans="1:20" x14ac:dyDescent="0.2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</row>
  </sheetData>
  <sheetProtection sheet="1" selectLockedCells="1"/>
  <protectedRanges>
    <protectedRange sqref="A3:B3" name="Range1_1"/>
    <protectedRange sqref="C6:G6 J6:N6" name="Range1_2"/>
  </protectedRanges>
  <mergeCells count="8">
    <mergeCell ref="A3:F4"/>
    <mergeCell ref="A25:T30"/>
    <mergeCell ref="A15:A18"/>
    <mergeCell ref="A19:A22"/>
    <mergeCell ref="A10:A14"/>
    <mergeCell ref="J6:P6"/>
    <mergeCell ref="A8:A9"/>
    <mergeCell ref="C6:I6"/>
  </mergeCells>
  <phoneticPr fontId="2" type="noConversion"/>
  <conditionalFormatting sqref="P9">
    <cfRule type="cellIs" dxfId="0" priority="1" stopIfTrue="1" operator="between">
      <formula>-0.1</formula>
      <formula>0.1</formula>
    </cfRule>
  </conditionalFormatting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instrucciones</vt:lpstr>
      <vt:lpstr>asignación</vt:lpstr>
      <vt:lpstr>resultados</vt:lpstr>
      <vt:lpstr>Pop_Units</vt:lpstr>
      <vt:lpstr>asignación!Print_Area</vt:lpstr>
      <vt:lpstr>asignación!Print_Titles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</dc:creator>
  <cp:lastModifiedBy>Jeff Simonetti</cp:lastModifiedBy>
  <cp:lastPrinted>2017-04-20T07:56:20Z</cp:lastPrinted>
  <dcterms:created xsi:type="dcterms:W3CDTF">2009-06-26T00:03:19Z</dcterms:created>
  <dcterms:modified xsi:type="dcterms:W3CDTF">2021-10-21T20:04:11Z</dcterms:modified>
</cp:coreProperties>
</file>